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/>
  </bookViews>
  <sheets>
    <sheet name="дох" sheetId="2" r:id="rId1"/>
    <sheet name="вед" sheetId="47" r:id="rId2"/>
    <sheet name="фун" sheetId="36" r:id="rId3"/>
    <sheet name="прог" sheetId="41" r:id="rId4"/>
    <sheet name="ин м.б" sheetId="30" r:id="rId5"/>
  </sheets>
  <calcPr calcId="124519"/>
</workbook>
</file>

<file path=xl/calcChain.xml><?xml version="1.0" encoding="utf-8"?>
<calcChain xmlns="http://schemas.openxmlformats.org/spreadsheetml/2006/main">
  <c r="R151" i="36"/>
  <c r="R174"/>
  <c r="R173" s="1"/>
  <c r="R243" i="47" l="1"/>
  <c r="R242"/>
  <c r="R230" s="1"/>
  <c r="R229" s="1"/>
  <c r="S245"/>
  <c r="R189"/>
  <c r="R204"/>
  <c r="R205"/>
  <c r="R10" i="41"/>
  <c r="R173"/>
  <c r="R199" s="1"/>
  <c r="R181"/>
  <c r="R200"/>
  <c r="R225"/>
  <c r="R231"/>
  <c r="R11" i="36"/>
  <c r="R168"/>
  <c r="R145" s="1"/>
  <c r="R253" i="47"/>
  <c r="S255"/>
  <c r="R15"/>
  <c r="R252"/>
  <c r="Q201" i="41"/>
  <c r="Q203"/>
  <c r="Q205"/>
  <c r="R240"/>
  <c r="R253"/>
  <c r="S11"/>
  <c r="S12"/>
  <c r="S13"/>
  <c r="S14"/>
  <c r="S15"/>
  <c r="S16"/>
  <c r="S17"/>
  <c r="S18"/>
  <c r="S19"/>
  <c r="S20"/>
  <c r="S21"/>
  <c r="S22"/>
  <c r="S23"/>
  <c r="S24"/>
  <c r="S25"/>
  <c r="S26"/>
  <c r="S28"/>
  <c r="S29"/>
  <c r="S30"/>
  <c r="S31"/>
  <c r="S32"/>
  <c r="S34"/>
  <c r="S35"/>
  <c r="S36"/>
  <c r="S37"/>
  <c r="S38"/>
  <c r="S39"/>
  <c r="S40"/>
  <c r="S41"/>
  <c r="S42"/>
  <c r="S43"/>
  <c r="S44"/>
  <c r="S45"/>
  <c r="S46"/>
  <c r="S47"/>
  <c r="S51"/>
  <c r="S52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83"/>
  <c r="S184"/>
  <c r="S185"/>
  <c r="S186"/>
  <c r="S187"/>
  <c r="S188"/>
  <c r="S189"/>
  <c r="S190"/>
  <c r="S191"/>
  <c r="S192"/>
  <c r="S255"/>
  <c r="R372" i="47"/>
  <c r="Q298"/>
  <c r="R347" i="36"/>
  <c r="R360"/>
  <c r="R240"/>
  <c r="R239" s="1"/>
  <c r="R238" s="1"/>
  <c r="R256"/>
  <c r="R259"/>
  <c r="R262"/>
  <c r="R207"/>
  <c r="R193"/>
  <c r="R181" s="1"/>
  <c r="R194"/>
  <c r="R195"/>
  <c r="R66"/>
  <c r="S40"/>
  <c r="S253"/>
  <c r="S254"/>
  <c r="S255"/>
  <c r="S257"/>
  <c r="S258"/>
  <c r="S259"/>
  <c r="S260"/>
  <c r="S261"/>
  <c r="S336"/>
  <c r="S337"/>
  <c r="S338"/>
  <c r="S339"/>
  <c r="S340"/>
  <c r="S341"/>
  <c r="S342"/>
  <c r="S343"/>
  <c r="S344"/>
  <c r="S345"/>
  <c r="S346"/>
  <c r="S348"/>
  <c r="S349"/>
  <c r="S350"/>
  <c r="S351"/>
  <c r="S352"/>
  <c r="S353"/>
  <c r="S354"/>
  <c r="S355"/>
  <c r="S356"/>
  <c r="S357"/>
  <c r="S358"/>
  <c r="S359"/>
  <c r="S361"/>
  <c r="S362"/>
  <c r="S363"/>
  <c r="R118" i="47"/>
  <c r="R388"/>
  <c r="R148"/>
  <c r="R62"/>
  <c r="R14" s="1"/>
  <c r="R161"/>
  <c r="R265"/>
  <c r="R262" s="1"/>
  <c r="R268"/>
  <c r="R267" s="1"/>
  <c r="R391"/>
  <c r="S106"/>
  <c r="S107"/>
  <c r="S108"/>
  <c r="S109"/>
  <c r="S110"/>
  <c r="S111"/>
  <c r="S112"/>
  <c r="S113"/>
  <c r="S114"/>
  <c r="S115"/>
  <c r="S116"/>
  <c r="S117"/>
  <c r="S143"/>
  <c r="S144"/>
  <c r="S145"/>
  <c r="S146"/>
  <c r="S163"/>
  <c r="S164"/>
  <c r="S357"/>
  <c r="S358"/>
  <c r="S359"/>
  <c r="S360"/>
  <c r="S361"/>
  <c r="S362"/>
  <c r="S389"/>
  <c r="S390"/>
  <c r="S392"/>
  <c r="S393"/>
  <c r="S394"/>
  <c r="P91" i="2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61"/>
  <c r="O91"/>
  <c r="O85"/>
  <c r="O74"/>
  <c r="O66"/>
  <c r="Q218" i="41"/>
  <c r="Q206" s="1"/>
  <c r="Q220"/>
  <c r="Q222"/>
  <c r="Q204" s="1"/>
  <c r="Q207"/>
  <c r="Q181"/>
  <c r="Q173"/>
  <c r="Q253"/>
  <c r="S256"/>
  <c r="Q76" i="47"/>
  <c r="Q75" s="1"/>
  <c r="Q74" s="1"/>
  <c r="Q84"/>
  <c r="Q83" s="1"/>
  <c r="Q82" s="1"/>
  <c r="Q256" i="36"/>
  <c r="S256" s="1"/>
  <c r="Q66"/>
  <c r="Q263"/>
  <c r="Q262" s="1"/>
  <c r="S262" s="1"/>
  <c r="Q208"/>
  <c r="Q207" s="1"/>
  <c r="Q360"/>
  <c r="S360" s="1"/>
  <c r="Q202"/>
  <c r="Q161" i="47"/>
  <c r="Q148" s="1"/>
  <c r="Q62"/>
  <c r="Q391"/>
  <c r="Q388" s="1"/>
  <c r="S388" s="1"/>
  <c r="N74" i="2"/>
  <c r="N85"/>
  <c r="N66"/>
  <c r="N15" i="30"/>
  <c r="Q270" i="36"/>
  <c r="Q269" s="1"/>
  <c r="Q268" s="1"/>
  <c r="Q264" s="1"/>
  <c r="Q243"/>
  <c r="Q242" s="1"/>
  <c r="Q241" s="1"/>
  <c r="Q240" s="1"/>
  <c r="Q234"/>
  <c r="Q233" s="1"/>
  <c r="Q232" s="1"/>
  <c r="Q226" s="1"/>
  <c r="Q196"/>
  <c r="Q195" s="1"/>
  <c r="Q194" s="1"/>
  <c r="Q193" s="1"/>
  <c r="Q189"/>
  <c r="Q186"/>
  <c r="Q185" s="1"/>
  <c r="Q184" s="1"/>
  <c r="Q140"/>
  <c r="Q139" s="1"/>
  <c r="Q138" s="1"/>
  <c r="Q128" s="1"/>
  <c r="Q112"/>
  <c r="Q111" s="1"/>
  <c r="Q110" s="1"/>
  <c r="Q109" s="1"/>
  <c r="Q44"/>
  <c r="Q43" s="1"/>
  <c r="Q42" s="1"/>
  <c r="Q41" s="1"/>
  <c r="Q35"/>
  <c r="Q34" s="1"/>
  <c r="Q28" s="1"/>
  <c r="Q27" s="1"/>
  <c r="Q15"/>
  <c r="Q14" s="1"/>
  <c r="Q13" s="1"/>
  <c r="Q12" s="1"/>
  <c r="Q308"/>
  <c r="Q307" s="1"/>
  <c r="Q306" s="1"/>
  <c r="Q305" s="1"/>
  <c r="Q304" s="1"/>
  <c r="Q277" s="1"/>
  <c r="Q347"/>
  <c r="S347" s="1"/>
  <c r="P361"/>
  <c r="M64" i="2"/>
  <c r="M65"/>
  <c r="M84"/>
  <c r="M88"/>
  <c r="Q200" i="41" l="1"/>
  <c r="Q202"/>
  <c r="R10" i="36"/>
  <c r="R228" i="47"/>
  <c r="R211" s="1"/>
  <c r="S263" i="36"/>
  <c r="S208"/>
  <c r="Q199" i="41"/>
  <c r="Q240"/>
  <c r="R297" i="47"/>
  <c r="R285" s="1"/>
  <c r="R284" s="1"/>
  <c r="Q183" i="36"/>
  <c r="Q182" s="1"/>
  <c r="Q181" s="1"/>
  <c r="Q11"/>
  <c r="R371" i="47"/>
  <c r="R363" s="1"/>
  <c r="R13" s="1"/>
  <c r="S391"/>
  <c r="O61" i="2"/>
  <c r="Q239" i="36"/>
  <c r="Q211" i="47"/>
  <c r="Q106" i="36"/>
  <c r="Q10" i="41" l="1"/>
  <c r="Q238" i="36"/>
  <c r="Q10" l="1"/>
  <c r="S10" s="1"/>
  <c r="O14" i="30"/>
  <c r="P35" i="47" l="1"/>
  <c r="S35" s="1"/>
  <c r="O37"/>
  <c r="O33"/>
  <c r="P33" s="1"/>
  <c r="S33" s="1"/>
  <c r="O34"/>
  <c r="P34" s="1"/>
  <c r="S34" s="1"/>
  <c r="O18"/>
  <c r="O17" s="1"/>
  <c r="O16" s="1"/>
  <c r="O19"/>
  <c r="Q401"/>
  <c r="Q400" s="1"/>
  <c r="Q399" s="1"/>
  <c r="Q395" s="1"/>
  <c r="Q326"/>
  <c r="Q325" s="1"/>
  <c r="Q324" s="1"/>
  <c r="Q123"/>
  <c r="Q122" s="1"/>
  <c r="Q121" s="1"/>
  <c r="Q120" s="1"/>
  <c r="Q119" s="1"/>
  <c r="Q118" s="1"/>
  <c r="Q170"/>
  <c r="Q169" s="1"/>
  <c r="Q168" s="1"/>
  <c r="Q167" s="1"/>
  <c r="Q166" s="1"/>
  <c r="Q165" s="1"/>
  <c r="Q19"/>
  <c r="Q18" s="1"/>
  <c r="Q17" s="1"/>
  <c r="Q16" s="1"/>
  <c r="Q15" s="1"/>
  <c r="Q37"/>
  <c r="Q36" s="1"/>
  <c r="Q32" s="1"/>
  <c r="Q31" s="1"/>
  <c r="Q375"/>
  <c r="Q374" s="1"/>
  <c r="Q373" s="1"/>
  <c r="Q340"/>
  <c r="Q339" s="1"/>
  <c r="Q338" s="1"/>
  <c r="Q337" s="1"/>
  <c r="Q336" s="1"/>
  <c r="Q300"/>
  <c r="Q299" s="1"/>
  <c r="Q297" s="1"/>
  <c r="Q290"/>
  <c r="K85" i="2"/>
  <c r="Q372" i="47" l="1"/>
  <c r="N62" i="2"/>
  <c r="N61" s="1"/>
  <c r="Q95" i="47"/>
  <c r="Q94" s="1"/>
  <c r="Q96"/>
  <c r="Q293"/>
  <c r="Q289" s="1"/>
  <c r="Q371" l="1"/>
  <c r="Q286"/>
  <c r="Q285" s="1"/>
  <c r="Q14"/>
  <c r="Q86"/>
  <c r="N91" i="2"/>
  <c r="Q288" i="47"/>
  <c r="O80"/>
  <c r="O79" s="1"/>
  <c r="O78" s="1"/>
  <c r="O84"/>
  <c r="O83" s="1"/>
  <c r="O82" s="1"/>
  <c r="N225" i="41"/>
  <c r="P233"/>
  <c r="S233" s="1"/>
  <c r="N208"/>
  <c r="N207" s="1"/>
  <c r="N200" s="1"/>
  <c r="P224"/>
  <c r="S224" s="1"/>
  <c r="O208"/>
  <c r="O207" s="1"/>
  <c r="O200" s="1"/>
  <c r="O236"/>
  <c r="O225" s="1"/>
  <c r="O253"/>
  <c r="O240" s="1"/>
  <c r="P102"/>
  <c r="P198"/>
  <c r="S198" s="1"/>
  <c r="O35"/>
  <c r="O34" s="1"/>
  <c r="O33" s="1"/>
  <c r="O55"/>
  <c r="O54" s="1"/>
  <c r="O173"/>
  <c r="N195"/>
  <c r="N194"/>
  <c r="N193" s="1"/>
  <c r="I198"/>
  <c r="N86"/>
  <c r="O207" i="36"/>
  <c r="O193" s="1"/>
  <c r="O181" s="1"/>
  <c r="N194"/>
  <c r="N193" s="1"/>
  <c r="N181" s="1"/>
  <c r="P206"/>
  <c r="S206" s="1"/>
  <c r="O159"/>
  <c r="O158" s="1"/>
  <c r="O157" s="1"/>
  <c r="O156" s="1"/>
  <c r="O155" s="1"/>
  <c r="N177"/>
  <c r="N176" s="1"/>
  <c r="N168" s="1"/>
  <c r="N145" s="1"/>
  <c r="P180"/>
  <c r="S180" s="1"/>
  <c r="O174"/>
  <c r="O173" s="1"/>
  <c r="O168" s="1"/>
  <c r="O259"/>
  <c r="O256" s="1"/>
  <c r="O240" s="1"/>
  <c r="O262"/>
  <c r="O266"/>
  <c r="O265" s="1"/>
  <c r="O264" s="1"/>
  <c r="O360"/>
  <c r="O347" s="1"/>
  <c r="N66"/>
  <c r="N34"/>
  <c r="N28" s="1"/>
  <c r="N27" s="1"/>
  <c r="N11" s="1"/>
  <c r="N10" s="1"/>
  <c r="P72"/>
  <c r="S72" s="1"/>
  <c r="O140"/>
  <c r="O139" s="1"/>
  <c r="O138" s="1"/>
  <c r="O106" s="1"/>
  <c r="Q284" i="47" l="1"/>
  <c r="Q13" s="1"/>
  <c r="Q363"/>
  <c r="N199" i="41"/>
  <c r="N10" s="1"/>
  <c r="O239" i="36"/>
  <c r="O145"/>
  <c r="O238"/>
  <c r="Q287" i="47"/>
  <c r="O27" i="41"/>
  <c r="O199" s="1"/>
  <c r="O10" s="1"/>
  <c r="O35" i="36"/>
  <c r="O37"/>
  <c r="N298" i="47"/>
  <c r="N297" s="1"/>
  <c r="N284" s="1"/>
  <c r="N257"/>
  <c r="N256" s="1"/>
  <c r="N252" s="1"/>
  <c r="N228" s="1"/>
  <c r="N211" s="1"/>
  <c r="P261"/>
  <c r="S261" s="1"/>
  <c r="P43"/>
  <c r="S43" s="1"/>
  <c r="P68"/>
  <c r="S68" s="1"/>
  <c r="N62"/>
  <c r="N31"/>
  <c r="K66" i="2"/>
  <c r="K61" s="1"/>
  <c r="K74"/>
  <c r="L74"/>
  <c r="L85"/>
  <c r="O307" i="47"/>
  <c r="O298" s="1"/>
  <c r="L66" i="2"/>
  <c r="O34" i="36" l="1"/>
  <c r="O28" s="1"/>
  <c r="O27" s="1"/>
  <c r="O11" s="1"/>
  <c r="O10" s="1"/>
  <c r="N15" i="47"/>
  <c r="N14" s="1"/>
  <c r="N13" s="1"/>
  <c r="K91" i="2" l="1"/>
  <c r="O39" i="47"/>
  <c r="O36" s="1"/>
  <c r="O32" s="1"/>
  <c r="L15" i="30"/>
  <c r="O258" i="47"/>
  <c r="O257" s="1"/>
  <c r="O256" s="1"/>
  <c r="O303"/>
  <c r="O161"/>
  <c r="O148" s="1"/>
  <c r="O140"/>
  <c r="O139" s="1"/>
  <c r="O138" s="1"/>
  <c r="O137" s="1"/>
  <c r="O136" s="1"/>
  <c r="O391"/>
  <c r="O388" s="1"/>
  <c r="O397"/>
  <c r="O396" s="1"/>
  <c r="O395" s="1"/>
  <c r="O96"/>
  <c r="O95" s="1"/>
  <c r="O94" s="1"/>
  <c r="O89" s="1"/>
  <c r="O86" s="1"/>
  <c r="O265"/>
  <c r="O262" s="1"/>
  <c r="O268"/>
  <c r="O267" s="1"/>
  <c r="O253"/>
  <c r="O205"/>
  <c r="O204" s="1"/>
  <c r="O197"/>
  <c r="O196" s="1"/>
  <c r="O195" s="1"/>
  <c r="O194" s="1"/>
  <c r="O189" s="1"/>
  <c r="L62" i="2"/>
  <c r="L61" s="1"/>
  <c r="L32"/>
  <c r="L31" s="1"/>
  <c r="L26"/>
  <c r="L24"/>
  <c r="L23" s="1"/>
  <c r="L22" s="1"/>
  <c r="L21" s="1"/>
  <c r="M263" i="47"/>
  <c r="P263" s="1"/>
  <c r="S263" s="1"/>
  <c r="M264"/>
  <c r="P264" s="1"/>
  <c r="S264" s="1"/>
  <c r="M12" i="30"/>
  <c r="O12" s="1"/>
  <c r="K15"/>
  <c r="L97" i="41"/>
  <c r="L94" s="1"/>
  <c r="L91"/>
  <c r="L88"/>
  <c r="L87" s="1"/>
  <c r="L181"/>
  <c r="L174"/>
  <c r="L173"/>
  <c r="L208"/>
  <c r="L207" s="1"/>
  <c r="L200" s="1"/>
  <c r="L229"/>
  <c r="L228" s="1"/>
  <c r="L253"/>
  <c r="L241" s="1"/>
  <c r="L240" s="1"/>
  <c r="L159"/>
  <c r="L158" s="1"/>
  <c r="L157" s="1"/>
  <c r="L156" s="1"/>
  <c r="L155" s="1"/>
  <c r="L105"/>
  <c r="L107"/>
  <c r="L13"/>
  <c r="L12" s="1"/>
  <c r="L11" s="1"/>
  <c r="M53"/>
  <c r="P53" s="1"/>
  <c r="S53" s="1"/>
  <c r="M11" i="30"/>
  <c r="O11" s="1"/>
  <c r="M13"/>
  <c r="O13" s="1"/>
  <c r="K37" i="36"/>
  <c r="K281"/>
  <c r="K280" s="1"/>
  <c r="K279" s="1"/>
  <c r="K278" s="1"/>
  <c r="K277" s="1"/>
  <c r="K57"/>
  <c r="K56" s="1"/>
  <c r="K55" s="1"/>
  <c r="K34"/>
  <c r="K28" s="1"/>
  <c r="K27" s="1"/>
  <c r="K189"/>
  <c r="K185" s="1"/>
  <c r="K184" s="1"/>
  <c r="K183" s="1"/>
  <c r="K182" s="1"/>
  <c r="K131"/>
  <c r="K130" s="1"/>
  <c r="K129" s="1"/>
  <c r="K128" s="1"/>
  <c r="K106" s="1"/>
  <c r="K152"/>
  <c r="K151" s="1"/>
  <c r="K146" s="1"/>
  <c r="K159"/>
  <c r="K158" s="1"/>
  <c r="K157" s="1"/>
  <c r="K156" s="1"/>
  <c r="K155" s="1"/>
  <c r="K174"/>
  <c r="K173" s="1"/>
  <c r="K168" s="1"/>
  <c r="K199"/>
  <c r="K195" s="1"/>
  <c r="K194" s="1"/>
  <c r="K207"/>
  <c r="K193" s="1"/>
  <c r="K217"/>
  <c r="K219"/>
  <c r="K360"/>
  <c r="K347" s="1"/>
  <c r="L265" i="47"/>
  <c r="L262" s="1"/>
  <c r="K216" i="36" l="1"/>
  <c r="K215" s="1"/>
  <c r="K209" s="1"/>
  <c r="O118" i="47"/>
  <c r="O252"/>
  <c r="O228" s="1"/>
  <c r="O211" s="1"/>
  <c r="O373"/>
  <c r="O372"/>
  <c r="O371" s="1"/>
  <c r="O363" s="1"/>
  <c r="L104" i="41"/>
  <c r="L103" s="1"/>
  <c r="L225"/>
  <c r="L93"/>
  <c r="L86" s="1"/>
  <c r="L199" s="1"/>
  <c r="K181" i="36"/>
  <c r="K11"/>
  <c r="K145"/>
  <c r="L20" i="2"/>
  <c r="L10" s="1"/>
  <c r="L91" s="1"/>
  <c r="O297" i="47"/>
  <c r="L243"/>
  <c r="L242" s="1"/>
  <c r="L230" s="1"/>
  <c r="L229" s="1"/>
  <c r="L226"/>
  <c r="L225" s="1"/>
  <c r="L224" s="1"/>
  <c r="L253"/>
  <c r="L252" s="1"/>
  <c r="L178"/>
  <c r="L177" s="1"/>
  <c r="L176" s="1"/>
  <c r="L175" s="1"/>
  <c r="L166" s="1"/>
  <c r="L165" s="1"/>
  <c r="L303"/>
  <c r="L298" s="1"/>
  <c r="L297" s="1"/>
  <c r="L293"/>
  <c r="L288" s="1"/>
  <c r="L287" s="1"/>
  <c r="L286" s="1"/>
  <c r="L316"/>
  <c r="L314"/>
  <c r="L161"/>
  <c r="L148" s="1"/>
  <c r="L118" s="1"/>
  <c r="L39"/>
  <c r="L36" s="1"/>
  <c r="L32" s="1"/>
  <c r="L31" s="1"/>
  <c r="L53"/>
  <c r="L52" s="1"/>
  <c r="L51" s="1"/>
  <c r="L197"/>
  <c r="L196" s="1"/>
  <c r="L195" s="1"/>
  <c r="L194" s="1"/>
  <c r="L189" s="1"/>
  <c r="L313" l="1"/>
  <c r="L312" s="1"/>
  <c r="L311" s="1"/>
  <c r="L285" s="1"/>
  <c r="L284" s="1"/>
  <c r="K10" i="36"/>
  <c r="L10" i="41"/>
  <c r="O285" i="47"/>
  <c r="L15"/>
  <c r="O31"/>
  <c r="L228"/>
  <c r="L211" s="1"/>
  <c r="L104"/>
  <c r="L103" s="1"/>
  <c r="L102" s="1"/>
  <c r="L101" s="1"/>
  <c r="L14" s="1"/>
  <c r="I34" i="2"/>
  <c r="I32"/>
  <c r="I31" s="1"/>
  <c r="I10" s="1"/>
  <c r="I91" s="1"/>
  <c r="J253" i="47"/>
  <c r="J233"/>
  <c r="J232" s="1"/>
  <c r="J231" s="1"/>
  <c r="J230" s="1"/>
  <c r="J229" s="1"/>
  <c r="J197"/>
  <c r="J196" s="1"/>
  <c r="J195" s="1"/>
  <c r="J194" s="1"/>
  <c r="J189" s="1"/>
  <c r="I156" i="36"/>
  <c r="I155" s="1"/>
  <c r="I146"/>
  <c r="I174"/>
  <c r="I173" s="1"/>
  <c r="I293"/>
  <c r="K180" i="41"/>
  <c r="M180" s="1"/>
  <c r="P180" s="1"/>
  <c r="S180" s="1"/>
  <c r="K182"/>
  <c r="M182" s="1"/>
  <c r="P182" s="1"/>
  <c r="S182" s="1"/>
  <c r="J179"/>
  <c r="J178" s="1"/>
  <c r="J177" s="1"/>
  <c r="J176"/>
  <c r="J181"/>
  <c r="J334" i="47"/>
  <c r="D10" i="30"/>
  <c r="E10" s="1"/>
  <c r="M10" s="1"/>
  <c r="O10" s="1"/>
  <c r="J226" i="41"/>
  <c r="J97"/>
  <c r="J94" s="1"/>
  <c r="J93" s="1"/>
  <c r="J91"/>
  <c r="J88" s="1"/>
  <c r="J87" s="1"/>
  <c r="J253"/>
  <c r="J240" s="1"/>
  <c r="J77"/>
  <c r="J76" s="1"/>
  <c r="J75" s="1"/>
  <c r="J73"/>
  <c r="J72" s="1"/>
  <c r="J71" s="1"/>
  <c r="J65"/>
  <c r="J64" s="1"/>
  <c r="J63" s="1"/>
  <c r="J48"/>
  <c r="J118"/>
  <c r="J117" s="1"/>
  <c r="J139"/>
  <c r="J138"/>
  <c r="J137" s="1"/>
  <c r="J136" s="1"/>
  <c r="J135" s="1"/>
  <c r="K197"/>
  <c r="M197" s="1"/>
  <c r="P197" s="1"/>
  <c r="S197" s="1"/>
  <c r="J195"/>
  <c r="J194" s="1"/>
  <c r="J193" s="1"/>
  <c r="J178" i="36"/>
  <c r="L178" s="1"/>
  <c r="P178" s="1"/>
  <c r="S178" s="1"/>
  <c r="J35" i="41"/>
  <c r="J34" s="1"/>
  <c r="J33" s="1"/>
  <c r="J27" s="1"/>
  <c r="I14"/>
  <c r="I17"/>
  <c r="I19"/>
  <c r="I20"/>
  <c r="I21"/>
  <c r="I23"/>
  <c r="I26"/>
  <c r="I32"/>
  <c r="I37"/>
  <c r="K37" s="1"/>
  <c r="M37" s="1"/>
  <c r="P37" s="1"/>
  <c r="I39"/>
  <c r="K39" s="1"/>
  <c r="M39" s="1"/>
  <c r="P39" s="1"/>
  <c r="I40"/>
  <c r="K40" s="1"/>
  <c r="M40" s="1"/>
  <c r="P40" s="1"/>
  <c r="I41"/>
  <c r="K41" s="1"/>
  <c r="M41" s="1"/>
  <c r="P41" s="1"/>
  <c r="I42"/>
  <c r="I43"/>
  <c r="I47"/>
  <c r="I51"/>
  <c r="K51" s="1"/>
  <c r="M51" s="1"/>
  <c r="P51" s="1"/>
  <c r="I52"/>
  <c r="K52" s="1"/>
  <c r="M52" s="1"/>
  <c r="P52" s="1"/>
  <c r="I56"/>
  <c r="I58"/>
  <c r="I59"/>
  <c r="I62"/>
  <c r="I66"/>
  <c r="K66" s="1"/>
  <c r="M66" s="1"/>
  <c r="P66" s="1"/>
  <c r="I70"/>
  <c r="K70" s="1"/>
  <c r="M70" s="1"/>
  <c r="P70" s="1"/>
  <c r="I74"/>
  <c r="K74" s="1"/>
  <c r="M74" s="1"/>
  <c r="P74" s="1"/>
  <c r="I78"/>
  <c r="K78" s="1"/>
  <c r="M78" s="1"/>
  <c r="P78" s="1"/>
  <c r="I84"/>
  <c r="I85"/>
  <c r="I90"/>
  <c r="K90" s="1"/>
  <c r="M90" s="1"/>
  <c r="P90" s="1"/>
  <c r="I92"/>
  <c r="K92" s="1"/>
  <c r="M92" s="1"/>
  <c r="P92" s="1"/>
  <c r="I96"/>
  <c r="K96" s="1"/>
  <c r="M96" s="1"/>
  <c r="P96" s="1"/>
  <c r="I98"/>
  <c r="K98" s="1"/>
  <c r="M98" s="1"/>
  <c r="P98" s="1"/>
  <c r="I100"/>
  <c r="I101"/>
  <c r="I106"/>
  <c r="I108"/>
  <c r="I114"/>
  <c r="I115"/>
  <c r="I119"/>
  <c r="K119" s="1"/>
  <c r="M119" s="1"/>
  <c r="P119" s="1"/>
  <c r="I123"/>
  <c r="I127"/>
  <c r="I130"/>
  <c r="I132"/>
  <c r="I134"/>
  <c r="I140"/>
  <c r="K140" s="1"/>
  <c r="M140" s="1"/>
  <c r="P140" s="1"/>
  <c r="I141"/>
  <c r="K141" s="1"/>
  <c r="M141" s="1"/>
  <c r="P141" s="1"/>
  <c r="I147"/>
  <c r="I148"/>
  <c r="I150"/>
  <c r="I151"/>
  <c r="I154"/>
  <c r="I160"/>
  <c r="I161"/>
  <c r="I167"/>
  <c r="I171"/>
  <c r="I172"/>
  <c r="I175"/>
  <c r="I180"/>
  <c r="I182"/>
  <c r="I184"/>
  <c r="I188"/>
  <c r="I191"/>
  <c r="I192"/>
  <c r="I196"/>
  <c r="K196" s="1"/>
  <c r="M196" s="1"/>
  <c r="P196" s="1"/>
  <c r="S196" s="1"/>
  <c r="I203"/>
  <c r="I206"/>
  <c r="I209"/>
  <c r="I212"/>
  <c r="I214"/>
  <c r="I216"/>
  <c r="I219"/>
  <c r="I221"/>
  <c r="I223"/>
  <c r="I227"/>
  <c r="K227" s="1"/>
  <c r="M227" s="1"/>
  <c r="P227" s="1"/>
  <c r="S227" s="1"/>
  <c r="I230"/>
  <c r="I232"/>
  <c r="I235"/>
  <c r="I237"/>
  <c r="I239"/>
  <c r="I245"/>
  <c r="I247"/>
  <c r="I250"/>
  <c r="I252"/>
  <c r="I254"/>
  <c r="K254" s="1"/>
  <c r="M254" s="1"/>
  <c r="P254" s="1"/>
  <c r="S254" s="1"/>
  <c r="I288" i="36"/>
  <c r="I285" s="1"/>
  <c r="I284" s="1"/>
  <c r="J16"/>
  <c r="L16" s="1"/>
  <c r="P16" s="1"/>
  <c r="S16" s="1"/>
  <c r="J18"/>
  <c r="L18" s="1"/>
  <c r="P18" s="1"/>
  <c r="S18" s="1"/>
  <c r="J23"/>
  <c r="L23" s="1"/>
  <c r="P23" s="1"/>
  <c r="S23" s="1"/>
  <c r="J25"/>
  <c r="L25" s="1"/>
  <c r="P25" s="1"/>
  <c r="S25" s="1"/>
  <c r="J26"/>
  <c r="L26" s="1"/>
  <c r="P26" s="1"/>
  <c r="S26" s="1"/>
  <c r="J29"/>
  <c r="L29" s="1"/>
  <c r="P29" s="1"/>
  <c r="S29" s="1"/>
  <c r="J30"/>
  <c r="L30" s="1"/>
  <c r="P30" s="1"/>
  <c r="S30" s="1"/>
  <c r="J31"/>
  <c r="L31" s="1"/>
  <c r="P31" s="1"/>
  <c r="S31" s="1"/>
  <c r="J32"/>
  <c r="L32" s="1"/>
  <c r="P32" s="1"/>
  <c r="S32" s="1"/>
  <c r="J33"/>
  <c r="L33" s="1"/>
  <c r="P33" s="1"/>
  <c r="S33" s="1"/>
  <c r="J36"/>
  <c r="L36" s="1"/>
  <c r="P36" s="1"/>
  <c r="S36" s="1"/>
  <c r="J38"/>
  <c r="L38" s="1"/>
  <c r="P38" s="1"/>
  <c r="S38" s="1"/>
  <c r="J39"/>
  <c r="L39" s="1"/>
  <c r="P39" s="1"/>
  <c r="S39" s="1"/>
  <c r="J40"/>
  <c r="L40" s="1"/>
  <c r="J45"/>
  <c r="L45" s="1"/>
  <c r="P45" s="1"/>
  <c r="S45" s="1"/>
  <c r="J47"/>
  <c r="L47" s="1"/>
  <c r="P47" s="1"/>
  <c r="S47" s="1"/>
  <c r="J48"/>
  <c r="L48" s="1"/>
  <c r="P48" s="1"/>
  <c r="S48" s="1"/>
  <c r="J52"/>
  <c r="L52" s="1"/>
  <c r="P52" s="1"/>
  <c r="S52" s="1"/>
  <c r="J53"/>
  <c r="L53" s="1"/>
  <c r="P53" s="1"/>
  <c r="S53" s="1"/>
  <c r="J54"/>
  <c r="L54" s="1"/>
  <c r="P54" s="1"/>
  <c r="S54" s="1"/>
  <c r="J58"/>
  <c r="L58" s="1"/>
  <c r="P58" s="1"/>
  <c r="S58" s="1"/>
  <c r="J60"/>
  <c r="L60" s="1"/>
  <c r="P60" s="1"/>
  <c r="S60" s="1"/>
  <c r="J61"/>
  <c r="L61" s="1"/>
  <c r="P61" s="1"/>
  <c r="S61" s="1"/>
  <c r="J62"/>
  <c r="L62" s="1"/>
  <c r="P62" s="1"/>
  <c r="S62" s="1"/>
  <c r="J64"/>
  <c r="L64" s="1"/>
  <c r="P64" s="1"/>
  <c r="S64" s="1"/>
  <c r="J65"/>
  <c r="L65" s="1"/>
  <c r="P65" s="1"/>
  <c r="S65" s="1"/>
  <c r="J70"/>
  <c r="L70" s="1"/>
  <c r="P70" s="1"/>
  <c r="S70" s="1"/>
  <c r="J71"/>
  <c r="L71" s="1"/>
  <c r="P71" s="1"/>
  <c r="S71" s="1"/>
  <c r="J77"/>
  <c r="L77" s="1"/>
  <c r="P77" s="1"/>
  <c r="S77" s="1"/>
  <c r="J80"/>
  <c r="L80" s="1"/>
  <c r="P80" s="1"/>
  <c r="S80" s="1"/>
  <c r="J86"/>
  <c r="L86" s="1"/>
  <c r="P86" s="1"/>
  <c r="S86" s="1"/>
  <c r="J87"/>
  <c r="L87" s="1"/>
  <c r="P87" s="1"/>
  <c r="S87" s="1"/>
  <c r="J88"/>
  <c r="L88" s="1"/>
  <c r="P88" s="1"/>
  <c r="S88" s="1"/>
  <c r="J93"/>
  <c r="L93" s="1"/>
  <c r="P93" s="1"/>
  <c r="S93" s="1"/>
  <c r="J97"/>
  <c r="L97" s="1"/>
  <c r="P97" s="1"/>
  <c r="S97" s="1"/>
  <c r="J101"/>
  <c r="L101" s="1"/>
  <c r="P101" s="1"/>
  <c r="S101" s="1"/>
  <c r="J105"/>
  <c r="L105" s="1"/>
  <c r="P105" s="1"/>
  <c r="S105" s="1"/>
  <c r="J108"/>
  <c r="L108" s="1"/>
  <c r="P108" s="1"/>
  <c r="S108" s="1"/>
  <c r="J113"/>
  <c r="L113" s="1"/>
  <c r="P113" s="1"/>
  <c r="S113" s="1"/>
  <c r="J115"/>
  <c r="L115" s="1"/>
  <c r="P115" s="1"/>
  <c r="S115" s="1"/>
  <c r="J116"/>
  <c r="L116" s="1"/>
  <c r="P116" s="1"/>
  <c r="S116" s="1"/>
  <c r="J121"/>
  <c r="L121" s="1"/>
  <c r="P121" s="1"/>
  <c r="S121" s="1"/>
  <c r="J123"/>
  <c r="L123" s="1"/>
  <c r="P123" s="1"/>
  <c r="S123" s="1"/>
  <c r="J124"/>
  <c r="L124" s="1"/>
  <c r="P124" s="1"/>
  <c r="S124" s="1"/>
  <c r="J127"/>
  <c r="L127" s="1"/>
  <c r="P127" s="1"/>
  <c r="S127" s="1"/>
  <c r="J132"/>
  <c r="L132" s="1"/>
  <c r="P132" s="1"/>
  <c r="S132" s="1"/>
  <c r="J133"/>
  <c r="L133" s="1"/>
  <c r="P133" s="1"/>
  <c r="S133" s="1"/>
  <c r="J137"/>
  <c r="L137" s="1"/>
  <c r="P137" s="1"/>
  <c r="S137" s="1"/>
  <c r="J141"/>
  <c r="L141" s="1"/>
  <c r="P141" s="1"/>
  <c r="S141" s="1"/>
  <c r="J144"/>
  <c r="L144" s="1"/>
  <c r="P144" s="1"/>
  <c r="S144" s="1"/>
  <c r="J150"/>
  <c r="L150" s="1"/>
  <c r="P150" s="1"/>
  <c r="S150" s="1"/>
  <c r="J153"/>
  <c r="L153" s="1"/>
  <c r="P153" s="1"/>
  <c r="S153" s="1"/>
  <c r="J160"/>
  <c r="L160" s="1"/>
  <c r="P160" s="1"/>
  <c r="S160" s="1"/>
  <c r="J161"/>
  <c r="L161" s="1"/>
  <c r="P161" s="1"/>
  <c r="S161" s="1"/>
  <c r="J162"/>
  <c r="L162" s="1"/>
  <c r="P162" s="1"/>
  <c r="S162" s="1"/>
  <c r="J163"/>
  <c r="L163" s="1"/>
  <c r="P163" s="1"/>
  <c r="S163" s="1"/>
  <c r="J165"/>
  <c r="L165" s="1"/>
  <c r="P165" s="1"/>
  <c r="S165" s="1"/>
  <c r="J167"/>
  <c r="L167" s="1"/>
  <c r="P167" s="1"/>
  <c r="S167" s="1"/>
  <c r="J171"/>
  <c r="L171" s="1"/>
  <c r="P171" s="1"/>
  <c r="S171" s="1"/>
  <c r="J172"/>
  <c r="L172" s="1"/>
  <c r="P172" s="1"/>
  <c r="S172" s="1"/>
  <c r="J175"/>
  <c r="L175" s="1"/>
  <c r="P175" s="1"/>
  <c r="S175" s="1"/>
  <c r="J177"/>
  <c r="L177" s="1"/>
  <c r="P177" s="1"/>
  <c r="S177" s="1"/>
  <c r="J179"/>
  <c r="L179" s="1"/>
  <c r="P179" s="1"/>
  <c r="S179" s="1"/>
  <c r="J187"/>
  <c r="L187" s="1"/>
  <c r="P187" s="1"/>
  <c r="S187" s="1"/>
  <c r="J188"/>
  <c r="L188" s="1"/>
  <c r="P188" s="1"/>
  <c r="S188" s="1"/>
  <c r="J190"/>
  <c r="L190" s="1"/>
  <c r="P190" s="1"/>
  <c r="S190" s="1"/>
  <c r="J191"/>
  <c r="L191" s="1"/>
  <c r="P191" s="1"/>
  <c r="S191" s="1"/>
  <c r="J192"/>
  <c r="L192" s="1"/>
  <c r="P192" s="1"/>
  <c r="S192" s="1"/>
  <c r="J197"/>
  <c r="L197" s="1"/>
  <c r="P197" s="1"/>
  <c r="S197" s="1"/>
  <c r="J198"/>
  <c r="L198" s="1"/>
  <c r="P198" s="1"/>
  <c r="S198" s="1"/>
  <c r="J200"/>
  <c r="L200" s="1"/>
  <c r="P200" s="1"/>
  <c r="S200" s="1"/>
  <c r="J201"/>
  <c r="L201" s="1"/>
  <c r="P201" s="1"/>
  <c r="S201" s="1"/>
  <c r="J202"/>
  <c r="L202" s="1"/>
  <c r="P202" s="1"/>
  <c r="S202" s="1"/>
  <c r="J204"/>
  <c r="L204" s="1"/>
  <c r="P204" s="1"/>
  <c r="S204" s="1"/>
  <c r="J205"/>
  <c r="L205" s="1"/>
  <c r="P205" s="1"/>
  <c r="S205" s="1"/>
  <c r="J208"/>
  <c r="L208" s="1"/>
  <c r="P208" s="1"/>
  <c r="J214"/>
  <c r="L214" s="1"/>
  <c r="P214" s="1"/>
  <c r="S214" s="1"/>
  <c r="J218"/>
  <c r="L218" s="1"/>
  <c r="P218" s="1"/>
  <c r="S218" s="1"/>
  <c r="J220"/>
  <c r="L220" s="1"/>
  <c r="P220" s="1"/>
  <c r="S220" s="1"/>
  <c r="J225"/>
  <c r="L225" s="1"/>
  <c r="P225" s="1"/>
  <c r="S225" s="1"/>
  <c r="J230"/>
  <c r="L230" s="1"/>
  <c r="P230" s="1"/>
  <c r="S230" s="1"/>
  <c r="J231"/>
  <c r="L231" s="1"/>
  <c r="P231" s="1"/>
  <c r="S231" s="1"/>
  <c r="J235"/>
  <c r="L235" s="1"/>
  <c r="P235" s="1"/>
  <c r="S235" s="1"/>
  <c r="J237"/>
  <c r="L237" s="1"/>
  <c r="P237" s="1"/>
  <c r="S237" s="1"/>
  <c r="J244"/>
  <c r="L244" s="1"/>
  <c r="P244" s="1"/>
  <c r="S244" s="1"/>
  <c r="J246"/>
  <c r="L246" s="1"/>
  <c r="P246" s="1"/>
  <c r="S246" s="1"/>
  <c r="J248"/>
  <c r="L248" s="1"/>
  <c r="P248" s="1"/>
  <c r="S248" s="1"/>
  <c r="J249"/>
  <c r="L249" s="1"/>
  <c r="P249" s="1"/>
  <c r="S249" s="1"/>
  <c r="J251"/>
  <c r="L251" s="1"/>
  <c r="P251" s="1"/>
  <c r="S251" s="1"/>
  <c r="J252"/>
  <c r="L252" s="1"/>
  <c r="P252" s="1"/>
  <c r="S252" s="1"/>
  <c r="J255"/>
  <c r="L255" s="1"/>
  <c r="P255" s="1"/>
  <c r="J258"/>
  <c r="L258" s="1"/>
  <c r="P258" s="1"/>
  <c r="J259"/>
  <c r="L259" s="1"/>
  <c r="P259" s="1"/>
  <c r="J260"/>
  <c r="L260" s="1"/>
  <c r="P260" s="1"/>
  <c r="J261"/>
  <c r="L261" s="1"/>
  <c r="P261" s="1"/>
  <c r="J263"/>
  <c r="L263" s="1"/>
  <c r="P263" s="1"/>
  <c r="J267"/>
  <c r="L267" s="1"/>
  <c r="P267" s="1"/>
  <c r="S267" s="1"/>
  <c r="J271"/>
  <c r="L271" s="1"/>
  <c r="P271" s="1"/>
  <c r="S271" s="1"/>
  <c r="J273"/>
  <c r="L273" s="1"/>
  <c r="P273" s="1"/>
  <c r="S273" s="1"/>
  <c r="J275"/>
  <c r="L275" s="1"/>
  <c r="P275" s="1"/>
  <c r="S275" s="1"/>
  <c r="J276"/>
  <c r="L276" s="1"/>
  <c r="P276" s="1"/>
  <c r="S276" s="1"/>
  <c r="J282"/>
  <c r="L282" s="1"/>
  <c r="P282" s="1"/>
  <c r="S282" s="1"/>
  <c r="J287"/>
  <c r="L287" s="1"/>
  <c r="P287" s="1"/>
  <c r="S287" s="1"/>
  <c r="J289"/>
  <c r="L289" s="1"/>
  <c r="P289" s="1"/>
  <c r="S289" s="1"/>
  <c r="J294"/>
  <c r="L294" s="1"/>
  <c r="P294" s="1"/>
  <c r="S294" s="1"/>
  <c r="J299"/>
  <c r="L299" s="1"/>
  <c r="P299" s="1"/>
  <c r="S299" s="1"/>
  <c r="J303"/>
  <c r="L303" s="1"/>
  <c r="P303" s="1"/>
  <c r="S303" s="1"/>
  <c r="J309"/>
  <c r="L309" s="1"/>
  <c r="P309" s="1"/>
  <c r="S309" s="1"/>
  <c r="J314"/>
  <c r="L314" s="1"/>
  <c r="P314" s="1"/>
  <c r="S314" s="1"/>
  <c r="J316"/>
  <c r="L316" s="1"/>
  <c r="P316" s="1"/>
  <c r="S316" s="1"/>
  <c r="J317"/>
  <c r="L317" s="1"/>
  <c r="P317" s="1"/>
  <c r="S317" s="1"/>
  <c r="J318"/>
  <c r="L318" s="1"/>
  <c r="P318" s="1"/>
  <c r="S318" s="1"/>
  <c r="J319"/>
  <c r="L319" s="1"/>
  <c r="P319" s="1"/>
  <c r="S319" s="1"/>
  <c r="J321"/>
  <c r="L321" s="1"/>
  <c r="P321" s="1"/>
  <c r="S321" s="1"/>
  <c r="J327"/>
  <c r="L327" s="1"/>
  <c r="P327" s="1"/>
  <c r="S327" s="1"/>
  <c r="J329"/>
  <c r="L329" s="1"/>
  <c r="P329" s="1"/>
  <c r="S329" s="1"/>
  <c r="J331"/>
  <c r="L331" s="1"/>
  <c r="P331" s="1"/>
  <c r="S331" s="1"/>
  <c r="J332"/>
  <c r="L332" s="1"/>
  <c r="P332" s="1"/>
  <c r="S332" s="1"/>
  <c r="J334"/>
  <c r="L334" s="1"/>
  <c r="P334" s="1"/>
  <c r="S334" s="1"/>
  <c r="J340"/>
  <c r="L340" s="1"/>
  <c r="P340" s="1"/>
  <c r="J346"/>
  <c r="L346" s="1"/>
  <c r="P346" s="1"/>
  <c r="J352"/>
  <c r="L352" s="1"/>
  <c r="P352" s="1"/>
  <c r="J354"/>
  <c r="L354" s="1"/>
  <c r="P354" s="1"/>
  <c r="J357"/>
  <c r="L357" s="1"/>
  <c r="P357" s="1"/>
  <c r="J359"/>
  <c r="L359" s="1"/>
  <c r="P359" s="1"/>
  <c r="J362"/>
  <c r="L362" s="1"/>
  <c r="P362" s="1"/>
  <c r="I292"/>
  <c r="I291" s="1"/>
  <c r="I290" s="1"/>
  <c r="I360"/>
  <c r="I347" s="1"/>
  <c r="I256"/>
  <c r="I247"/>
  <c r="I242" s="1"/>
  <c r="I199"/>
  <c r="I195" s="1"/>
  <c r="I194" s="1"/>
  <c r="I193" s="1"/>
  <c r="I189"/>
  <c r="I185" s="1"/>
  <c r="I184" s="1"/>
  <c r="I183" s="1"/>
  <c r="I182" s="1"/>
  <c r="I176"/>
  <c r="I107"/>
  <c r="I106" s="1"/>
  <c r="I104"/>
  <c r="I103" s="1"/>
  <c r="I102" s="1"/>
  <c r="I100"/>
  <c r="I99" s="1"/>
  <c r="I98" s="1"/>
  <c r="I92"/>
  <c r="I91" s="1"/>
  <c r="I90" s="1"/>
  <c r="H16"/>
  <c r="H18"/>
  <c r="H23"/>
  <c r="H25"/>
  <c r="H26"/>
  <c r="H29"/>
  <c r="H30"/>
  <c r="H31"/>
  <c r="H32"/>
  <c r="H33"/>
  <c r="H36"/>
  <c r="H38"/>
  <c r="H39"/>
  <c r="H40"/>
  <c r="H45"/>
  <c r="H47"/>
  <c r="H48"/>
  <c r="H52"/>
  <c r="H53"/>
  <c r="H54"/>
  <c r="H58"/>
  <c r="H60"/>
  <c r="H61"/>
  <c r="H62"/>
  <c r="H64"/>
  <c r="H65"/>
  <c r="H70"/>
  <c r="H71"/>
  <c r="H77"/>
  <c r="H80"/>
  <c r="H86"/>
  <c r="H87"/>
  <c r="H88"/>
  <c r="H93"/>
  <c r="H97"/>
  <c r="H101"/>
  <c r="H105"/>
  <c r="H108"/>
  <c r="H113"/>
  <c r="H115"/>
  <c r="H116"/>
  <c r="H121"/>
  <c r="H123"/>
  <c r="H124"/>
  <c r="H127"/>
  <c r="H132"/>
  <c r="H133"/>
  <c r="H137"/>
  <c r="H141"/>
  <c r="H144"/>
  <c r="H150"/>
  <c r="H153"/>
  <c r="H160"/>
  <c r="H161"/>
  <c r="H162"/>
  <c r="H163"/>
  <c r="H165"/>
  <c r="H167"/>
  <c r="H171"/>
  <c r="H172"/>
  <c r="H175"/>
  <c r="H177"/>
  <c r="H179"/>
  <c r="H187"/>
  <c r="H188"/>
  <c r="H190"/>
  <c r="H191"/>
  <c r="H192"/>
  <c r="H197"/>
  <c r="H198"/>
  <c r="H200"/>
  <c r="H201"/>
  <c r="H202"/>
  <c r="H204"/>
  <c r="H205"/>
  <c r="H208"/>
  <c r="H214"/>
  <c r="H218"/>
  <c r="H220"/>
  <c r="H225"/>
  <c r="H230"/>
  <c r="H231"/>
  <c r="H235"/>
  <c r="H237"/>
  <c r="H244"/>
  <c r="H246"/>
  <c r="H248"/>
  <c r="H251"/>
  <c r="H252"/>
  <c r="H255"/>
  <c r="H258"/>
  <c r="H259"/>
  <c r="H260"/>
  <c r="H261"/>
  <c r="H263"/>
  <c r="H267"/>
  <c r="H271"/>
  <c r="H273"/>
  <c r="H275"/>
  <c r="H276"/>
  <c r="H282"/>
  <c r="H287"/>
  <c r="H289"/>
  <c r="H294"/>
  <c r="H299"/>
  <c r="H303"/>
  <c r="H309"/>
  <c r="H314"/>
  <c r="H316"/>
  <c r="H317"/>
  <c r="H318"/>
  <c r="H319"/>
  <c r="H321"/>
  <c r="H327"/>
  <c r="H329"/>
  <c r="H331"/>
  <c r="H332"/>
  <c r="H334"/>
  <c r="H340"/>
  <c r="H346"/>
  <c r="H352"/>
  <c r="H354"/>
  <c r="H357"/>
  <c r="H359"/>
  <c r="H362"/>
  <c r="J87" i="47"/>
  <c r="J84"/>
  <c r="J83" s="1"/>
  <c r="J82" s="1"/>
  <c r="J72"/>
  <c r="J71" s="1"/>
  <c r="J70" s="1"/>
  <c r="J80"/>
  <c r="J79" s="1"/>
  <c r="J78" s="1"/>
  <c r="J303"/>
  <c r="J299" s="1"/>
  <c r="J298" s="1"/>
  <c r="J297" s="1"/>
  <c r="J293"/>
  <c r="J289" s="1"/>
  <c r="J288" s="1"/>
  <c r="J287" s="1"/>
  <c r="J286" s="1"/>
  <c r="J279"/>
  <c r="J276" s="1"/>
  <c r="J275" s="1"/>
  <c r="J274" s="1"/>
  <c r="J258"/>
  <c r="J257" s="1"/>
  <c r="J256" s="1"/>
  <c r="K376"/>
  <c r="M376" s="1"/>
  <c r="P376" s="1"/>
  <c r="S376" s="1"/>
  <c r="J388"/>
  <c r="L13" l="1"/>
  <c r="I241" i="36"/>
  <c r="I240" s="1"/>
  <c r="O15" i="47"/>
  <c r="O14" s="1"/>
  <c r="J252"/>
  <c r="J228" s="1"/>
  <c r="J211" s="1"/>
  <c r="J173" i="41"/>
  <c r="J225"/>
  <c r="I181" i="36"/>
  <c r="I89"/>
  <c r="I168"/>
  <c r="I145" s="1"/>
  <c r="O284" i="47"/>
  <c r="I239" i="36"/>
  <c r="I238" s="1"/>
  <c r="J69" i="47"/>
  <c r="J285"/>
  <c r="J86"/>
  <c r="J14" s="1"/>
  <c r="I283" i="36"/>
  <c r="I277" s="1"/>
  <c r="J116" i="41"/>
  <c r="I195"/>
  <c r="K195" s="1"/>
  <c r="M195" s="1"/>
  <c r="P195" s="1"/>
  <c r="S195" s="1"/>
  <c r="I20" i="47"/>
  <c r="K20" s="1"/>
  <c r="I22"/>
  <c r="K22" s="1"/>
  <c r="I27"/>
  <c r="K27" s="1"/>
  <c r="I29"/>
  <c r="K29" s="1"/>
  <c r="I30"/>
  <c r="K30" s="1"/>
  <c r="I38"/>
  <c r="K38" s="1"/>
  <c r="I40"/>
  <c r="K40" s="1"/>
  <c r="I41"/>
  <c r="K41" s="1"/>
  <c r="I42"/>
  <c r="K42" s="1"/>
  <c r="I48"/>
  <c r="K48" s="1"/>
  <c r="I49"/>
  <c r="K49" s="1"/>
  <c r="I50"/>
  <c r="K50" s="1"/>
  <c r="I54"/>
  <c r="K54" s="1"/>
  <c r="I57"/>
  <c r="K57" s="1"/>
  <c r="I58"/>
  <c r="K58" s="1"/>
  <c r="I60"/>
  <c r="K60" s="1"/>
  <c r="I61"/>
  <c r="K61" s="1"/>
  <c r="I66"/>
  <c r="K66" s="1"/>
  <c r="I67"/>
  <c r="K67" s="1"/>
  <c r="I73"/>
  <c r="K73" s="1"/>
  <c r="M73" s="1"/>
  <c r="P73" s="1"/>
  <c r="S73" s="1"/>
  <c r="I77"/>
  <c r="K77" s="1"/>
  <c r="I81"/>
  <c r="K81" s="1"/>
  <c r="M81" s="1"/>
  <c r="P81" s="1"/>
  <c r="S81" s="1"/>
  <c r="I85"/>
  <c r="K85" s="1"/>
  <c r="M85" s="1"/>
  <c r="P85" s="1"/>
  <c r="S85" s="1"/>
  <c r="I87"/>
  <c r="K87" s="1"/>
  <c r="M87" s="1"/>
  <c r="P87" s="1"/>
  <c r="S87" s="1"/>
  <c r="I88"/>
  <c r="K88" s="1"/>
  <c r="M88" s="1"/>
  <c r="P88" s="1"/>
  <c r="S88" s="1"/>
  <c r="I93"/>
  <c r="K93" s="1"/>
  <c r="I97"/>
  <c r="K97" s="1"/>
  <c r="I100"/>
  <c r="K100" s="1"/>
  <c r="I110"/>
  <c r="K110" s="1"/>
  <c r="I112"/>
  <c r="K112" s="1"/>
  <c r="I113"/>
  <c r="K113" s="1"/>
  <c r="I114"/>
  <c r="K114" s="1"/>
  <c r="I115"/>
  <c r="K115" s="1"/>
  <c r="I117"/>
  <c r="K117" s="1"/>
  <c r="I124"/>
  <c r="K124" s="1"/>
  <c r="M124" s="1"/>
  <c r="P124" s="1"/>
  <c r="S124" s="1"/>
  <c r="I126"/>
  <c r="K126" s="1"/>
  <c r="I127"/>
  <c r="K127" s="1"/>
  <c r="M127" s="1"/>
  <c r="P127" s="1"/>
  <c r="S127" s="1"/>
  <c r="I132"/>
  <c r="K132" s="1"/>
  <c r="I135"/>
  <c r="K135" s="1"/>
  <c r="M135" s="1"/>
  <c r="P135" s="1"/>
  <c r="S135" s="1"/>
  <c r="I141"/>
  <c r="K141" s="1"/>
  <c r="I147"/>
  <c r="K147" s="1"/>
  <c r="M147" s="1"/>
  <c r="P147" s="1"/>
  <c r="S147" s="1"/>
  <c r="I153"/>
  <c r="K153" s="1"/>
  <c r="I155"/>
  <c r="K155" s="1"/>
  <c r="M155" s="1"/>
  <c r="P155" s="1"/>
  <c r="S155" s="1"/>
  <c r="I158"/>
  <c r="K158" s="1"/>
  <c r="M158" s="1"/>
  <c r="P158" s="1"/>
  <c r="S158" s="1"/>
  <c r="I160"/>
  <c r="K160" s="1"/>
  <c r="M160" s="1"/>
  <c r="P160" s="1"/>
  <c r="S160" s="1"/>
  <c r="I162"/>
  <c r="K162" s="1"/>
  <c r="I171"/>
  <c r="K171" s="1"/>
  <c r="I173"/>
  <c r="K173" s="1"/>
  <c r="I174"/>
  <c r="K174" s="1"/>
  <c r="I179"/>
  <c r="K179" s="1"/>
  <c r="I186"/>
  <c r="K186" s="1"/>
  <c r="I187"/>
  <c r="K187" s="1"/>
  <c r="I188"/>
  <c r="K188" s="1"/>
  <c r="I193"/>
  <c r="K193" s="1"/>
  <c r="I198"/>
  <c r="K198" s="1"/>
  <c r="M198" s="1"/>
  <c r="P198" s="1"/>
  <c r="S198" s="1"/>
  <c r="I199"/>
  <c r="K199" s="1"/>
  <c r="I200"/>
  <c r="K200" s="1"/>
  <c r="I201"/>
  <c r="K201" s="1"/>
  <c r="I203"/>
  <c r="K203" s="1"/>
  <c r="I205"/>
  <c r="K205" s="1"/>
  <c r="I206"/>
  <c r="K206" s="1"/>
  <c r="I209"/>
  <c r="K209" s="1"/>
  <c r="I210"/>
  <c r="K210" s="1"/>
  <c r="I216"/>
  <c r="K216" s="1"/>
  <c r="I218"/>
  <c r="K218" s="1"/>
  <c r="I219"/>
  <c r="K219" s="1"/>
  <c r="I223"/>
  <c r="K223" s="1"/>
  <c r="I227"/>
  <c r="K227" s="1"/>
  <c r="I234"/>
  <c r="K234" s="1"/>
  <c r="M234" s="1"/>
  <c r="P234" s="1"/>
  <c r="S234" s="1"/>
  <c r="I235"/>
  <c r="K235" s="1"/>
  <c r="I238"/>
  <c r="K238" s="1"/>
  <c r="I239"/>
  <c r="K239" s="1"/>
  <c r="I240"/>
  <c r="K240" s="1"/>
  <c r="I241"/>
  <c r="K241" s="1"/>
  <c r="I244"/>
  <c r="K244" s="1"/>
  <c r="I249"/>
  <c r="K249" s="1"/>
  <c r="I251"/>
  <c r="K251" s="1"/>
  <c r="I254"/>
  <c r="K254" s="1"/>
  <c r="M254" s="1"/>
  <c r="P254" s="1"/>
  <c r="S254" s="1"/>
  <c r="I259"/>
  <c r="K259" s="1"/>
  <c r="M259" s="1"/>
  <c r="P259" s="1"/>
  <c r="S259" s="1"/>
  <c r="I260"/>
  <c r="K260" s="1"/>
  <c r="M260" s="1"/>
  <c r="P260" s="1"/>
  <c r="S260" s="1"/>
  <c r="I266"/>
  <c r="K266" s="1"/>
  <c r="I269"/>
  <c r="K269" s="1"/>
  <c r="I272"/>
  <c r="K272" s="1"/>
  <c r="I273"/>
  <c r="K273" s="1"/>
  <c r="I278"/>
  <c r="K278" s="1"/>
  <c r="M278" s="1"/>
  <c r="P278" s="1"/>
  <c r="S278" s="1"/>
  <c r="I280"/>
  <c r="K280" s="1"/>
  <c r="M280" s="1"/>
  <c r="P280" s="1"/>
  <c r="S280" s="1"/>
  <c r="I283"/>
  <c r="K283" s="1"/>
  <c r="I291"/>
  <c r="I292"/>
  <c r="I294"/>
  <c r="I295"/>
  <c r="I296"/>
  <c r="I301"/>
  <c r="I302"/>
  <c r="I304"/>
  <c r="I305"/>
  <c r="I306"/>
  <c r="I308"/>
  <c r="I309"/>
  <c r="I310"/>
  <c r="I315"/>
  <c r="I317"/>
  <c r="I322"/>
  <c r="I323"/>
  <c r="I327"/>
  <c r="I329"/>
  <c r="I335"/>
  <c r="I341"/>
  <c r="I347"/>
  <c r="K347" s="1"/>
  <c r="I353"/>
  <c r="K353" s="1"/>
  <c r="I355"/>
  <c r="K355" s="1"/>
  <c r="I359"/>
  <c r="K359" s="1"/>
  <c r="I361"/>
  <c r="K361" s="1"/>
  <c r="I362"/>
  <c r="K362" s="1"/>
  <c r="I370"/>
  <c r="I376"/>
  <c r="I378"/>
  <c r="K378" s="1"/>
  <c r="M378" s="1"/>
  <c r="P378" s="1"/>
  <c r="S378" s="1"/>
  <c r="I380"/>
  <c r="K380" s="1"/>
  <c r="M380" s="1"/>
  <c r="P380" s="1"/>
  <c r="S380" s="1"/>
  <c r="I381"/>
  <c r="K381" s="1"/>
  <c r="M381" s="1"/>
  <c r="P381" s="1"/>
  <c r="S381" s="1"/>
  <c r="I383"/>
  <c r="K383" s="1"/>
  <c r="M383" s="1"/>
  <c r="P383" s="1"/>
  <c r="S383" s="1"/>
  <c r="I384"/>
  <c r="K384" s="1"/>
  <c r="M384" s="1"/>
  <c r="P384" s="1"/>
  <c r="S384" s="1"/>
  <c r="I387"/>
  <c r="K387" s="1"/>
  <c r="M387" s="1"/>
  <c r="P387" s="1"/>
  <c r="S387" s="1"/>
  <c r="I390"/>
  <c r="K390" s="1"/>
  <c r="M390" s="1"/>
  <c r="P390" s="1"/>
  <c r="I393"/>
  <c r="K393" s="1"/>
  <c r="M393" s="1"/>
  <c r="I394"/>
  <c r="K394" s="1"/>
  <c r="M394" s="1"/>
  <c r="P394" s="1"/>
  <c r="I398"/>
  <c r="K398" s="1"/>
  <c r="M398" s="1"/>
  <c r="P398" s="1"/>
  <c r="S398" s="1"/>
  <c r="I402"/>
  <c r="I404"/>
  <c r="F13" i="2"/>
  <c r="F14"/>
  <c r="F16"/>
  <c r="F17"/>
  <c r="F18"/>
  <c r="F19"/>
  <c r="F23"/>
  <c r="F25"/>
  <c r="F27"/>
  <c r="F29"/>
  <c r="F30"/>
  <c r="F33"/>
  <c r="F35"/>
  <c r="F36"/>
  <c r="F38"/>
  <c r="F39"/>
  <c r="F40"/>
  <c r="F41"/>
  <c r="F42"/>
  <c r="F45"/>
  <c r="F46"/>
  <c r="F47"/>
  <c r="F48"/>
  <c r="F50"/>
  <c r="F52"/>
  <c r="F53"/>
  <c r="F54"/>
  <c r="F55"/>
  <c r="F56"/>
  <c r="F58"/>
  <c r="F59"/>
  <c r="F60"/>
  <c r="F63"/>
  <c r="F67"/>
  <c r="F68"/>
  <c r="F69"/>
  <c r="F70"/>
  <c r="F71"/>
  <c r="F72"/>
  <c r="F73"/>
  <c r="F75"/>
  <c r="F77"/>
  <c r="F78"/>
  <c r="F79"/>
  <c r="F80"/>
  <c r="F81"/>
  <c r="F82"/>
  <c r="F83"/>
  <c r="F86"/>
  <c r="F87"/>
  <c r="F89"/>
  <c r="F90"/>
  <c r="J333" i="47"/>
  <c r="J332" s="1"/>
  <c r="J331" s="1"/>
  <c r="J330" s="1"/>
  <c r="J284" s="1"/>
  <c r="J379"/>
  <c r="J377" s="1"/>
  <c r="J374" s="1"/>
  <c r="J373" s="1"/>
  <c r="J372" s="1"/>
  <c r="J371" s="1"/>
  <c r="J363" s="1"/>
  <c r="M126"/>
  <c r="P126" s="1"/>
  <c r="S126" s="1"/>
  <c r="M132"/>
  <c r="P132" s="1"/>
  <c r="S132" s="1"/>
  <c r="M141"/>
  <c r="P141" s="1"/>
  <c r="S141" s="1"/>
  <c r="M153"/>
  <c r="P153" s="1"/>
  <c r="S153" s="1"/>
  <c r="M162"/>
  <c r="P162" s="1"/>
  <c r="S162" s="1"/>
  <c r="G151"/>
  <c r="G150" s="1"/>
  <c r="G149" s="1"/>
  <c r="H151"/>
  <c r="H150" s="1"/>
  <c r="J151"/>
  <c r="J150" s="1"/>
  <c r="J149" s="1"/>
  <c r="J161"/>
  <c r="D76" i="2"/>
  <c r="E76"/>
  <c r="G76"/>
  <c r="G74" s="1"/>
  <c r="D74"/>
  <c r="E74"/>
  <c r="G85"/>
  <c r="H89"/>
  <c r="J89" s="1"/>
  <c r="H90"/>
  <c r="J90" s="1"/>
  <c r="E85"/>
  <c r="E66"/>
  <c r="G66"/>
  <c r="H63"/>
  <c r="J63" s="1"/>
  <c r="H67"/>
  <c r="J67" s="1"/>
  <c r="H68"/>
  <c r="J68" s="1"/>
  <c r="H69"/>
  <c r="J69" s="1"/>
  <c r="H70"/>
  <c r="J70" s="1"/>
  <c r="H71"/>
  <c r="J71" s="1"/>
  <c r="H72"/>
  <c r="J72" s="1"/>
  <c r="H73"/>
  <c r="J73" s="1"/>
  <c r="H75"/>
  <c r="J75" s="1"/>
  <c r="H77"/>
  <c r="J77" s="1"/>
  <c r="H78"/>
  <c r="J78" s="1"/>
  <c r="H79"/>
  <c r="J79" s="1"/>
  <c r="H80"/>
  <c r="J80" s="1"/>
  <c r="H81"/>
  <c r="J81" s="1"/>
  <c r="H82"/>
  <c r="J82" s="1"/>
  <c r="H83"/>
  <c r="J83" s="1"/>
  <c r="H86"/>
  <c r="J86" s="1"/>
  <c r="H87"/>
  <c r="J87" s="1"/>
  <c r="E61"/>
  <c r="M87" l="1"/>
  <c r="M83"/>
  <c r="M81"/>
  <c r="M79"/>
  <c r="M77"/>
  <c r="M89"/>
  <c r="M86"/>
  <c r="M82"/>
  <c r="M80"/>
  <c r="M78"/>
  <c r="M90"/>
  <c r="M73"/>
  <c r="M71"/>
  <c r="M69"/>
  <c r="M67"/>
  <c r="M75"/>
  <c r="M72"/>
  <c r="M70"/>
  <c r="M68"/>
  <c r="M63"/>
  <c r="K335" i="47"/>
  <c r="M335" s="1"/>
  <c r="P335" s="1"/>
  <c r="S335" s="1"/>
  <c r="K327"/>
  <c r="M327" s="1"/>
  <c r="P327" s="1"/>
  <c r="S327" s="1"/>
  <c r="K322"/>
  <c r="M322" s="1"/>
  <c r="P322" s="1"/>
  <c r="S322" s="1"/>
  <c r="K315"/>
  <c r="M315" s="1"/>
  <c r="P315" s="1"/>
  <c r="S315" s="1"/>
  <c r="K309"/>
  <c r="M309" s="1"/>
  <c r="P309" s="1"/>
  <c r="S309" s="1"/>
  <c r="K306"/>
  <c r="M306" s="1"/>
  <c r="P306" s="1"/>
  <c r="S306" s="1"/>
  <c r="K304"/>
  <c r="M304" s="1"/>
  <c r="P304" s="1"/>
  <c r="S304" s="1"/>
  <c r="K301"/>
  <c r="M301" s="1"/>
  <c r="P301" s="1"/>
  <c r="S301" s="1"/>
  <c r="K295"/>
  <c r="M295" s="1"/>
  <c r="P295" s="1"/>
  <c r="S295" s="1"/>
  <c r="K292"/>
  <c r="M292" s="1"/>
  <c r="P292" s="1"/>
  <c r="S292" s="1"/>
  <c r="K329"/>
  <c r="M329" s="1"/>
  <c r="P329" s="1"/>
  <c r="S329" s="1"/>
  <c r="K323"/>
  <c r="M323" s="1"/>
  <c r="P323" s="1"/>
  <c r="S323" s="1"/>
  <c r="K317"/>
  <c r="M317" s="1"/>
  <c r="P317" s="1"/>
  <c r="S317" s="1"/>
  <c r="K310"/>
  <c r="M310" s="1"/>
  <c r="P310" s="1"/>
  <c r="S310" s="1"/>
  <c r="K308"/>
  <c r="M308" s="1"/>
  <c r="P308" s="1"/>
  <c r="S308" s="1"/>
  <c r="K305"/>
  <c r="M305" s="1"/>
  <c r="P305" s="1"/>
  <c r="S305" s="1"/>
  <c r="K302"/>
  <c r="M302" s="1"/>
  <c r="P302" s="1"/>
  <c r="S302" s="1"/>
  <c r="K296"/>
  <c r="M296" s="1"/>
  <c r="P296" s="1"/>
  <c r="S296" s="1"/>
  <c r="K294"/>
  <c r="M294" s="1"/>
  <c r="P294" s="1"/>
  <c r="S294" s="1"/>
  <c r="K291"/>
  <c r="M291" s="1"/>
  <c r="P291" s="1"/>
  <c r="S291" s="1"/>
  <c r="O13"/>
  <c r="K341"/>
  <c r="M341" s="1"/>
  <c r="P341" s="1"/>
  <c r="S341" s="1"/>
  <c r="I10" i="36"/>
  <c r="G61" i="2"/>
  <c r="G91" s="1"/>
  <c r="J86" i="41"/>
  <c r="J199" s="1"/>
  <c r="J10" s="1"/>
  <c r="H148" i="47"/>
  <c r="H118" s="1"/>
  <c r="H149"/>
  <c r="J148"/>
  <c r="J118" s="1"/>
  <c r="J13" s="1"/>
  <c r="H197" l="1"/>
  <c r="M199"/>
  <c r="P199" s="1"/>
  <c r="S199" s="1"/>
  <c r="M200"/>
  <c r="P200" s="1"/>
  <c r="S200" s="1"/>
  <c r="K175" i="41" l="1"/>
  <c r="M175" s="1"/>
  <c r="P175" s="1"/>
  <c r="S175" s="1"/>
  <c r="H179"/>
  <c r="H178" s="1"/>
  <c r="H177" s="1"/>
  <c r="H176" s="1"/>
  <c r="H173" s="1"/>
  <c r="H91"/>
  <c r="H93"/>
  <c r="H88"/>
  <c r="H87" s="1"/>
  <c r="K32"/>
  <c r="M32" s="1"/>
  <c r="P32" s="1"/>
  <c r="K42"/>
  <c r="M42" s="1"/>
  <c r="P42" s="1"/>
  <c r="K43"/>
  <c r="M43" s="1"/>
  <c r="P43" s="1"/>
  <c r="H27"/>
  <c r="G159" i="36"/>
  <c r="G158" s="1"/>
  <c r="G189"/>
  <c r="G185" s="1"/>
  <c r="G199"/>
  <c r="G195" s="1"/>
  <c r="H293" i="47"/>
  <c r="H289" s="1"/>
  <c r="H303"/>
  <c r="H299" s="1"/>
  <c r="G250" i="36"/>
  <c r="G242" s="1"/>
  <c r="G241" s="1"/>
  <c r="G240" s="1"/>
  <c r="G239" s="1"/>
  <c r="G238" s="1"/>
  <c r="H382" i="47"/>
  <c r="I382" s="1"/>
  <c r="K382" s="1"/>
  <c r="M382" s="1"/>
  <c r="P382" s="1"/>
  <c r="S382" s="1"/>
  <c r="E91" i="2"/>
  <c r="H86" i="41" l="1"/>
  <c r="H250" i="36"/>
  <c r="J250"/>
  <c r="L250" s="1"/>
  <c r="P250" s="1"/>
  <c r="S250" s="1"/>
  <c r="H199" i="41"/>
  <c r="H10" s="1"/>
  <c r="H374" i="47"/>
  <c r="H373" s="1"/>
  <c r="H372" s="1"/>
  <c r="H371" s="1"/>
  <c r="H363" s="1"/>
  <c r="G184" i="36"/>
  <c r="G194"/>
  <c r="H298" i="47"/>
  <c r="H288"/>
  <c r="G157" i="36"/>
  <c r="G183" l="1"/>
  <c r="G193"/>
  <c r="H297" i="47"/>
  <c r="H287"/>
  <c r="G156" i="36"/>
  <c r="G182" l="1"/>
  <c r="G181" s="1"/>
  <c r="H286" i="47"/>
  <c r="G155" i="36"/>
  <c r="H285" i="47" l="1"/>
  <c r="G145" i="36"/>
  <c r="H284" i="47" l="1"/>
  <c r="G10" i="36"/>
  <c r="M193" i="47" l="1"/>
  <c r="P193" s="1"/>
  <c r="S193" s="1"/>
  <c r="H196"/>
  <c r="H195" s="1"/>
  <c r="H194" s="1"/>
  <c r="H189" s="1"/>
  <c r="H13" s="1"/>
  <c r="C15" i="30"/>
  <c r="E15" s="1"/>
  <c r="M15" s="1"/>
  <c r="O15" s="1"/>
  <c r="F247" i="36"/>
  <c r="F242" s="1"/>
  <c r="F241" s="1"/>
  <c r="F240" s="1"/>
  <c r="F174"/>
  <c r="F173" s="1"/>
  <c r="F159"/>
  <c r="F170"/>
  <c r="F169" s="1"/>
  <c r="F286"/>
  <c r="F285" s="1"/>
  <c r="F284" s="1"/>
  <c r="F283" s="1"/>
  <c r="F277" s="1"/>
  <c r="G277" i="47"/>
  <c r="F176" i="36"/>
  <c r="F195"/>
  <c r="F203"/>
  <c r="F262"/>
  <c r="F274"/>
  <c r="F264" s="1"/>
  <c r="F360"/>
  <c r="F347" s="1"/>
  <c r="G181" i="41"/>
  <c r="G173"/>
  <c r="G177"/>
  <c r="G176" s="1"/>
  <c r="G179"/>
  <c r="G178" s="1"/>
  <c r="G38"/>
  <c r="G35" s="1"/>
  <c r="G34" s="1"/>
  <c r="G57"/>
  <c r="K100"/>
  <c r="M100" s="1"/>
  <c r="P100" s="1"/>
  <c r="K101"/>
  <c r="M101" s="1"/>
  <c r="P101" s="1"/>
  <c r="G99"/>
  <c r="I99" s="1"/>
  <c r="G139"/>
  <c r="G138" s="1"/>
  <c r="G190"/>
  <c r="G189" s="1"/>
  <c r="G194"/>
  <c r="G193" s="1"/>
  <c r="G241"/>
  <c r="G253"/>
  <c r="F253"/>
  <c r="K14"/>
  <c r="M14" s="1"/>
  <c r="P14" s="1"/>
  <c r="K17"/>
  <c r="M17" s="1"/>
  <c r="P17" s="1"/>
  <c r="K19"/>
  <c r="M19" s="1"/>
  <c r="P19" s="1"/>
  <c r="K20"/>
  <c r="M20" s="1"/>
  <c r="P20" s="1"/>
  <c r="K21"/>
  <c r="M21" s="1"/>
  <c r="P21" s="1"/>
  <c r="K23"/>
  <c r="M23" s="1"/>
  <c r="P23" s="1"/>
  <c r="K26"/>
  <c r="M26" s="1"/>
  <c r="P26" s="1"/>
  <c r="K47"/>
  <c r="M47" s="1"/>
  <c r="P47" s="1"/>
  <c r="K56"/>
  <c r="M56" s="1"/>
  <c r="P56" s="1"/>
  <c r="S56" s="1"/>
  <c r="K58"/>
  <c r="M58" s="1"/>
  <c r="P58" s="1"/>
  <c r="K59"/>
  <c r="M59" s="1"/>
  <c r="P59" s="1"/>
  <c r="K62"/>
  <c r="M62" s="1"/>
  <c r="P62" s="1"/>
  <c r="K84"/>
  <c r="M84" s="1"/>
  <c r="P84" s="1"/>
  <c r="K85"/>
  <c r="M85" s="1"/>
  <c r="P85" s="1"/>
  <c r="K106"/>
  <c r="M106" s="1"/>
  <c r="P106" s="1"/>
  <c r="K108"/>
  <c r="M108" s="1"/>
  <c r="P108" s="1"/>
  <c r="K114"/>
  <c r="M114" s="1"/>
  <c r="P114" s="1"/>
  <c r="K115"/>
  <c r="M115" s="1"/>
  <c r="P115" s="1"/>
  <c r="K123"/>
  <c r="M123" s="1"/>
  <c r="P123" s="1"/>
  <c r="K127"/>
  <c r="M127" s="1"/>
  <c r="P127" s="1"/>
  <c r="K130"/>
  <c r="M130" s="1"/>
  <c r="P130" s="1"/>
  <c r="K132"/>
  <c r="M132" s="1"/>
  <c r="P132" s="1"/>
  <c r="K134"/>
  <c r="M134" s="1"/>
  <c r="P134" s="1"/>
  <c r="K147"/>
  <c r="M147" s="1"/>
  <c r="P147" s="1"/>
  <c r="K148"/>
  <c r="M148" s="1"/>
  <c r="P148" s="1"/>
  <c r="K150"/>
  <c r="M150" s="1"/>
  <c r="P150" s="1"/>
  <c r="K151"/>
  <c r="M151" s="1"/>
  <c r="P151" s="1"/>
  <c r="K154"/>
  <c r="M154" s="1"/>
  <c r="P154" s="1"/>
  <c r="K160"/>
  <c r="M160" s="1"/>
  <c r="P160" s="1"/>
  <c r="K161"/>
  <c r="M161" s="1"/>
  <c r="P161" s="1"/>
  <c r="K167"/>
  <c r="M167" s="1"/>
  <c r="P167" s="1"/>
  <c r="K171"/>
  <c r="M171" s="1"/>
  <c r="P171" s="1"/>
  <c r="K172"/>
  <c r="M172" s="1"/>
  <c r="P172" s="1"/>
  <c r="K184"/>
  <c r="M184" s="1"/>
  <c r="P184" s="1"/>
  <c r="K188"/>
  <c r="M188" s="1"/>
  <c r="P188" s="1"/>
  <c r="K191"/>
  <c r="M191" s="1"/>
  <c r="P191" s="1"/>
  <c r="K192"/>
  <c r="M192" s="1"/>
  <c r="P192" s="1"/>
  <c r="K203"/>
  <c r="M203" s="1"/>
  <c r="P203" s="1"/>
  <c r="S203" s="1"/>
  <c r="K206"/>
  <c r="M206" s="1"/>
  <c r="P206" s="1"/>
  <c r="S206" s="1"/>
  <c r="K209"/>
  <c r="M209" s="1"/>
  <c r="P209" s="1"/>
  <c r="S209" s="1"/>
  <c r="K212"/>
  <c r="M212" s="1"/>
  <c r="P212" s="1"/>
  <c r="S212" s="1"/>
  <c r="K214"/>
  <c r="M214" s="1"/>
  <c r="P214" s="1"/>
  <c r="S214" s="1"/>
  <c r="K216"/>
  <c r="M216" s="1"/>
  <c r="P216" s="1"/>
  <c r="S216" s="1"/>
  <c r="K219"/>
  <c r="M219" s="1"/>
  <c r="P219" s="1"/>
  <c r="S219" s="1"/>
  <c r="K221"/>
  <c r="M221" s="1"/>
  <c r="P221" s="1"/>
  <c r="S221" s="1"/>
  <c r="K223"/>
  <c r="M223" s="1"/>
  <c r="P223" s="1"/>
  <c r="S223" s="1"/>
  <c r="K230"/>
  <c r="M230" s="1"/>
  <c r="P230" s="1"/>
  <c r="S230" s="1"/>
  <c r="K232"/>
  <c r="M232" s="1"/>
  <c r="P232" s="1"/>
  <c r="S232" s="1"/>
  <c r="K235"/>
  <c r="M235" s="1"/>
  <c r="P235" s="1"/>
  <c r="S235" s="1"/>
  <c r="K237"/>
  <c r="M237" s="1"/>
  <c r="P237" s="1"/>
  <c r="S237" s="1"/>
  <c r="K239"/>
  <c r="M239" s="1"/>
  <c r="P239" s="1"/>
  <c r="S239" s="1"/>
  <c r="K245"/>
  <c r="M245" s="1"/>
  <c r="P245" s="1"/>
  <c r="S245" s="1"/>
  <c r="K247"/>
  <c r="M247" s="1"/>
  <c r="P247" s="1"/>
  <c r="S247" s="1"/>
  <c r="K250"/>
  <c r="M250" s="1"/>
  <c r="P250" s="1"/>
  <c r="S250" s="1"/>
  <c r="K252"/>
  <c r="M252" s="1"/>
  <c r="P252" s="1"/>
  <c r="S252" s="1"/>
  <c r="J203" i="36" l="1"/>
  <c r="L203" s="1"/>
  <c r="P203" s="1"/>
  <c r="S203" s="1"/>
  <c r="H203"/>
  <c r="F194"/>
  <c r="F193" s="1"/>
  <c r="F181" s="1"/>
  <c r="G137" i="41"/>
  <c r="G136" s="1"/>
  <c r="G135" s="1"/>
  <c r="G240"/>
  <c r="G225" s="1"/>
  <c r="K99"/>
  <c r="M99" s="1"/>
  <c r="P99" s="1"/>
  <c r="G33"/>
  <c r="G27" s="1"/>
  <c r="K190"/>
  <c r="I253"/>
  <c r="K253" s="1"/>
  <c r="M253" s="1"/>
  <c r="P253" s="1"/>
  <c r="S253" s="1"/>
  <c r="G93"/>
  <c r="G86" s="1"/>
  <c r="F168" i="36"/>
  <c r="F158"/>
  <c r="F157" s="1"/>
  <c r="F239"/>
  <c r="F238" s="1"/>
  <c r="F360" i="47"/>
  <c r="I360" s="1"/>
  <c r="K360" s="1"/>
  <c r="G358"/>
  <c r="G357" s="1"/>
  <c r="G356" s="1"/>
  <c r="G342" s="1"/>
  <c r="G313"/>
  <c r="G312" s="1"/>
  <c r="G311" s="1"/>
  <c r="G379"/>
  <c r="G377" s="1"/>
  <c r="G307"/>
  <c r="K189" i="41" l="1"/>
  <c r="M189" s="1"/>
  <c r="P189" s="1"/>
  <c r="M190"/>
  <c r="P190" s="1"/>
  <c r="G199"/>
  <c r="G10" s="1"/>
  <c r="G298" i="47"/>
  <c r="G297" s="1"/>
  <c r="I307"/>
  <c r="G285"/>
  <c r="G284" s="1"/>
  <c r="G373"/>
  <c r="G372" s="1"/>
  <c r="G371" s="1"/>
  <c r="G363" s="1"/>
  <c r="F156" i="36"/>
  <c r="G197" i="47"/>
  <c r="G195"/>
  <c r="G194" s="1"/>
  <c r="F197"/>
  <c r="M205"/>
  <c r="P205" s="1"/>
  <c r="S205" s="1"/>
  <c r="M206"/>
  <c r="P206" s="1"/>
  <c r="S206" s="1"/>
  <c r="G208"/>
  <c r="G207" s="1"/>
  <c r="G258"/>
  <c r="D66" i="2"/>
  <c r="G161" i="47"/>
  <c r="G268"/>
  <c r="G267" s="1"/>
  <c r="G271"/>
  <c r="G270" s="1"/>
  <c r="G276"/>
  <c r="G275" s="1"/>
  <c r="G274" s="1"/>
  <c r="G279"/>
  <c r="G257"/>
  <c r="G256" s="1"/>
  <c r="G252" s="1"/>
  <c r="G228" s="1"/>
  <c r="G211" s="1"/>
  <c r="M20"/>
  <c r="P20" s="1"/>
  <c r="S20" s="1"/>
  <c r="M22"/>
  <c r="P22" s="1"/>
  <c r="S22" s="1"/>
  <c r="M27"/>
  <c r="P27" s="1"/>
  <c r="S27" s="1"/>
  <c r="M29"/>
  <c r="P29" s="1"/>
  <c r="S29" s="1"/>
  <c r="M30"/>
  <c r="P30" s="1"/>
  <c r="S30" s="1"/>
  <c r="M38"/>
  <c r="P38" s="1"/>
  <c r="S38" s="1"/>
  <c r="M40"/>
  <c r="P40" s="1"/>
  <c r="S40" s="1"/>
  <c r="M41"/>
  <c r="P41" s="1"/>
  <c r="S41" s="1"/>
  <c r="M42"/>
  <c r="P42" s="1"/>
  <c r="S42" s="1"/>
  <c r="M48"/>
  <c r="P48" s="1"/>
  <c r="S48" s="1"/>
  <c r="M49"/>
  <c r="P49" s="1"/>
  <c r="S49" s="1"/>
  <c r="M50"/>
  <c r="P50" s="1"/>
  <c r="S50" s="1"/>
  <c r="M54"/>
  <c r="P54" s="1"/>
  <c r="S54" s="1"/>
  <c r="M57"/>
  <c r="P57" s="1"/>
  <c r="S57" s="1"/>
  <c r="M58"/>
  <c r="P58" s="1"/>
  <c r="S58" s="1"/>
  <c r="M60"/>
  <c r="P60" s="1"/>
  <c r="S60" s="1"/>
  <c r="M61"/>
  <c r="P61" s="1"/>
  <c r="S61" s="1"/>
  <c r="M66"/>
  <c r="P66" s="1"/>
  <c r="S66" s="1"/>
  <c r="M67"/>
  <c r="P67" s="1"/>
  <c r="S67" s="1"/>
  <c r="M77"/>
  <c r="P77" s="1"/>
  <c r="S77" s="1"/>
  <c r="M93"/>
  <c r="P93" s="1"/>
  <c r="S93" s="1"/>
  <c r="M97"/>
  <c r="P97" s="1"/>
  <c r="S97" s="1"/>
  <c r="M100"/>
  <c r="P100" s="1"/>
  <c r="S100" s="1"/>
  <c r="M110"/>
  <c r="P110" s="1"/>
  <c r="M112"/>
  <c r="P112" s="1"/>
  <c r="M113"/>
  <c r="P113" s="1"/>
  <c r="M114"/>
  <c r="P114" s="1"/>
  <c r="M115"/>
  <c r="P115" s="1"/>
  <c r="M117"/>
  <c r="P117" s="1"/>
  <c r="M171"/>
  <c r="P171" s="1"/>
  <c r="S171" s="1"/>
  <c r="M173"/>
  <c r="P173" s="1"/>
  <c r="S173" s="1"/>
  <c r="M174"/>
  <c r="P174" s="1"/>
  <c r="S174" s="1"/>
  <c r="M179"/>
  <c r="P179" s="1"/>
  <c r="S179" s="1"/>
  <c r="M186"/>
  <c r="P186" s="1"/>
  <c r="S186" s="1"/>
  <c r="M187"/>
  <c r="P187" s="1"/>
  <c r="S187" s="1"/>
  <c r="M188"/>
  <c r="P188" s="1"/>
  <c r="S188" s="1"/>
  <c r="M201"/>
  <c r="P201" s="1"/>
  <c r="S201" s="1"/>
  <c r="M203"/>
  <c r="P203" s="1"/>
  <c r="S203" s="1"/>
  <c r="M209"/>
  <c r="P209" s="1"/>
  <c r="S209" s="1"/>
  <c r="M210"/>
  <c r="P210" s="1"/>
  <c r="S210" s="1"/>
  <c r="M216"/>
  <c r="P216" s="1"/>
  <c r="S216" s="1"/>
  <c r="M218"/>
  <c r="P218" s="1"/>
  <c r="S218" s="1"/>
  <c r="M219"/>
  <c r="P219" s="1"/>
  <c r="S219" s="1"/>
  <c r="M223"/>
  <c r="P223" s="1"/>
  <c r="S223" s="1"/>
  <c r="M227"/>
  <c r="P227" s="1"/>
  <c r="S227" s="1"/>
  <c r="M235"/>
  <c r="P235" s="1"/>
  <c r="S235" s="1"/>
  <c r="M238"/>
  <c r="P238" s="1"/>
  <c r="S238" s="1"/>
  <c r="M239"/>
  <c r="P239" s="1"/>
  <c r="S239" s="1"/>
  <c r="M240"/>
  <c r="P240" s="1"/>
  <c r="S240" s="1"/>
  <c r="M241"/>
  <c r="P241" s="1"/>
  <c r="S241" s="1"/>
  <c r="M244"/>
  <c r="P244" s="1"/>
  <c r="S244" s="1"/>
  <c r="M249"/>
  <c r="P249" s="1"/>
  <c r="S249" s="1"/>
  <c r="M251"/>
  <c r="P251" s="1"/>
  <c r="S251" s="1"/>
  <c r="M266"/>
  <c r="P266" s="1"/>
  <c r="S266" s="1"/>
  <c r="M269"/>
  <c r="P269" s="1"/>
  <c r="S269" s="1"/>
  <c r="M272"/>
  <c r="P272" s="1"/>
  <c r="S272" s="1"/>
  <c r="M273"/>
  <c r="P273" s="1"/>
  <c r="S273" s="1"/>
  <c r="M283"/>
  <c r="P283" s="1"/>
  <c r="S283" s="1"/>
  <c r="M347"/>
  <c r="P347" s="1"/>
  <c r="S347" s="1"/>
  <c r="M353"/>
  <c r="P353" s="1"/>
  <c r="S353" s="1"/>
  <c r="M355"/>
  <c r="P355" s="1"/>
  <c r="S355" s="1"/>
  <c r="M359"/>
  <c r="P359" s="1"/>
  <c r="M361"/>
  <c r="P361" s="1"/>
  <c r="M362"/>
  <c r="P362" s="1"/>
  <c r="K370"/>
  <c r="M370" s="1"/>
  <c r="P370" s="1"/>
  <c r="S370" s="1"/>
  <c r="K402"/>
  <c r="M402" s="1"/>
  <c r="P402" s="1"/>
  <c r="S402" s="1"/>
  <c r="K404"/>
  <c r="M404" s="1"/>
  <c r="P404" s="1"/>
  <c r="S404" s="1"/>
  <c r="D85" i="2"/>
  <c r="K307" i="47" l="1"/>
  <c r="M307" s="1"/>
  <c r="P307" s="1"/>
  <c r="S307" s="1"/>
  <c r="M360"/>
  <c r="P360" s="1"/>
  <c r="I161"/>
  <c r="K161" s="1"/>
  <c r="M161" s="1"/>
  <c r="P161" s="1"/>
  <c r="S161" s="1"/>
  <c r="G148"/>
  <c r="G118" s="1"/>
  <c r="I197"/>
  <c r="K197" s="1"/>
  <c r="M197" s="1"/>
  <c r="P197" s="1"/>
  <c r="S197" s="1"/>
  <c r="D61" i="2"/>
  <c r="D91" s="1"/>
  <c r="F155" i="36"/>
  <c r="G204" i="47"/>
  <c r="G189" s="1"/>
  <c r="G13" l="1"/>
  <c r="F145" i="36"/>
  <c r="H13" i="2"/>
  <c r="J13" s="1"/>
  <c r="H14"/>
  <c r="J14" s="1"/>
  <c r="H16"/>
  <c r="J16" s="1"/>
  <c r="H17"/>
  <c r="J17" s="1"/>
  <c r="H18"/>
  <c r="J18" s="1"/>
  <c r="H19"/>
  <c r="J19" s="1"/>
  <c r="H23"/>
  <c r="J23" s="1"/>
  <c r="H25"/>
  <c r="J25" s="1"/>
  <c r="H27"/>
  <c r="J27" s="1"/>
  <c r="H29"/>
  <c r="J29" s="1"/>
  <c r="H30"/>
  <c r="J30" s="1"/>
  <c r="H33"/>
  <c r="J33" s="1"/>
  <c r="H35"/>
  <c r="J35" s="1"/>
  <c r="H36"/>
  <c r="J36" s="1"/>
  <c r="H38"/>
  <c r="J38" s="1"/>
  <c r="H39"/>
  <c r="J39" s="1"/>
  <c r="H40"/>
  <c r="J40" s="1"/>
  <c r="H41"/>
  <c r="J41" s="1"/>
  <c r="H42"/>
  <c r="J42" s="1"/>
  <c r="H45"/>
  <c r="J45" s="1"/>
  <c r="H46"/>
  <c r="J46" s="1"/>
  <c r="H47"/>
  <c r="J47" s="1"/>
  <c r="H48"/>
  <c r="J48" s="1"/>
  <c r="H50"/>
  <c r="J50" s="1"/>
  <c r="H52"/>
  <c r="J52" s="1"/>
  <c r="H53"/>
  <c r="J53" s="1"/>
  <c r="H54"/>
  <c r="J54" s="1"/>
  <c r="H55"/>
  <c r="J55" s="1"/>
  <c r="H56"/>
  <c r="J56" s="1"/>
  <c r="H58"/>
  <c r="J58" s="1"/>
  <c r="H59"/>
  <c r="J59" s="1"/>
  <c r="H60"/>
  <c r="J60" s="1"/>
  <c r="F173" i="41"/>
  <c r="K173" s="1"/>
  <c r="M173" s="1"/>
  <c r="P173" s="1"/>
  <c r="S173" s="1"/>
  <c r="P59" i="2" l="1"/>
  <c r="M59"/>
  <c r="P56"/>
  <c r="M56"/>
  <c r="P48"/>
  <c r="M48"/>
  <c r="P46"/>
  <c r="M46"/>
  <c r="P42"/>
  <c r="M42"/>
  <c r="P40"/>
  <c r="M40"/>
  <c r="P38"/>
  <c r="M38"/>
  <c r="P35"/>
  <c r="M35"/>
  <c r="P30"/>
  <c r="M30"/>
  <c r="P27"/>
  <c r="M27"/>
  <c r="P23"/>
  <c r="M23"/>
  <c r="P18"/>
  <c r="M18"/>
  <c r="P16"/>
  <c r="M16"/>
  <c r="P13"/>
  <c r="M13"/>
  <c r="P60"/>
  <c r="M60"/>
  <c r="P58"/>
  <c r="M58"/>
  <c r="P55"/>
  <c r="M55"/>
  <c r="P50"/>
  <c r="M50"/>
  <c r="P47"/>
  <c r="M47"/>
  <c r="P45"/>
  <c r="M45"/>
  <c r="P41"/>
  <c r="M41"/>
  <c r="P39"/>
  <c r="M39"/>
  <c r="P36"/>
  <c r="M36"/>
  <c r="P33"/>
  <c r="M33"/>
  <c r="P29"/>
  <c r="M29"/>
  <c r="P25"/>
  <c r="M25"/>
  <c r="P19"/>
  <c r="M19"/>
  <c r="P17"/>
  <c r="M17"/>
  <c r="P14"/>
  <c r="M14"/>
  <c r="P54"/>
  <c r="M54"/>
  <c r="P52"/>
  <c r="M52"/>
  <c r="P53"/>
  <c r="M53"/>
  <c r="I173" i="41"/>
  <c r="F10" i="36"/>
  <c r="F159" i="41"/>
  <c r="M359" i="36"/>
  <c r="E131"/>
  <c r="J131" s="1"/>
  <c r="L131" s="1"/>
  <c r="P131" s="1"/>
  <c r="S131" s="1"/>
  <c r="K159" i="41" l="1"/>
  <c r="M159" s="1"/>
  <c r="P159" s="1"/>
  <c r="I159"/>
  <c r="H131" i="36"/>
  <c r="E159"/>
  <c r="J159" s="1"/>
  <c r="L159" s="1"/>
  <c r="P159" s="1"/>
  <c r="S159" s="1"/>
  <c r="H159" l="1"/>
  <c r="C57" i="2"/>
  <c r="C28"/>
  <c r="H28" l="1"/>
  <c r="J28" s="1"/>
  <c r="F28"/>
  <c r="H57"/>
  <c r="J57" s="1"/>
  <c r="F57"/>
  <c r="F105" i="47"/>
  <c r="P57" i="2" l="1"/>
  <c r="M57"/>
  <c r="P28"/>
  <c r="M28"/>
  <c r="I105" i="47"/>
  <c r="K105" s="1"/>
  <c r="M105" s="1"/>
  <c r="P105" s="1"/>
  <c r="S105" s="1"/>
  <c r="F56"/>
  <c r="I56" l="1"/>
  <c r="K56" s="1"/>
  <c r="M56" s="1"/>
  <c r="P56" s="1"/>
  <c r="S56" s="1"/>
  <c r="F164" i="41"/>
  <c r="I164" s="1"/>
  <c r="F190"/>
  <c r="F91"/>
  <c r="I91" s="1"/>
  <c r="K91" s="1"/>
  <c r="M91" s="1"/>
  <c r="P91" s="1"/>
  <c r="F226"/>
  <c r="I226" l="1"/>
  <c r="K226" s="1"/>
  <c r="M226" s="1"/>
  <c r="P226" s="1"/>
  <c r="S226" s="1"/>
  <c r="F189"/>
  <c r="I189" s="1"/>
  <c r="I190"/>
  <c r="F163"/>
  <c r="I163" s="1"/>
  <c r="K164"/>
  <c r="M164" s="1"/>
  <c r="P164" s="1"/>
  <c r="E107" i="36"/>
  <c r="J107" s="1"/>
  <c r="L107" s="1"/>
  <c r="P107" s="1"/>
  <c r="S107" s="1"/>
  <c r="E360"/>
  <c r="E328"/>
  <c r="J360" l="1"/>
  <c r="L360" s="1"/>
  <c r="P360" s="1"/>
  <c r="H360"/>
  <c r="J328"/>
  <c r="L328" s="1"/>
  <c r="P328" s="1"/>
  <c r="S328" s="1"/>
  <c r="H328"/>
  <c r="H107"/>
  <c r="F162" i="41"/>
  <c r="K163"/>
  <c r="M163" s="1"/>
  <c r="P163" s="1"/>
  <c r="E152" i="36"/>
  <c r="C76" i="2"/>
  <c r="C26"/>
  <c r="C24"/>
  <c r="C22"/>
  <c r="H76" l="1"/>
  <c r="J76" s="1"/>
  <c r="F76"/>
  <c r="H24"/>
  <c r="J24" s="1"/>
  <c r="F24"/>
  <c r="H22"/>
  <c r="J22" s="1"/>
  <c r="F22"/>
  <c r="H26"/>
  <c r="J26" s="1"/>
  <c r="F26"/>
  <c r="H152" i="36"/>
  <c r="J152"/>
  <c r="L152" s="1"/>
  <c r="P152" s="1"/>
  <c r="S152" s="1"/>
  <c r="K162" i="41"/>
  <c r="M162" s="1"/>
  <c r="P162" s="1"/>
  <c r="I162"/>
  <c r="E151" i="36"/>
  <c r="J151" s="1"/>
  <c r="L151" s="1"/>
  <c r="P151" s="1"/>
  <c r="S151" s="1"/>
  <c r="C21" i="2"/>
  <c r="F226" i="47"/>
  <c r="I226" s="1"/>
  <c r="K226" s="1"/>
  <c r="F243"/>
  <c r="P26" i="2" l="1"/>
  <c r="M26"/>
  <c r="P22"/>
  <c r="M22"/>
  <c r="P24"/>
  <c r="M24"/>
  <c r="M76"/>
  <c r="H21"/>
  <c r="J21" s="1"/>
  <c r="F21"/>
  <c r="H151" i="36"/>
  <c r="I243" i="47"/>
  <c r="K243" s="1"/>
  <c r="M243" s="1"/>
  <c r="P243" s="1"/>
  <c r="S243" s="1"/>
  <c r="F225"/>
  <c r="I225" s="1"/>
  <c r="K225" s="1"/>
  <c r="M226"/>
  <c r="P226" s="1"/>
  <c r="S226" s="1"/>
  <c r="F242"/>
  <c r="F50" i="41"/>
  <c r="F38"/>
  <c r="F397" i="47"/>
  <c r="I397" s="1"/>
  <c r="K397" s="1"/>
  <c r="M397" s="1"/>
  <c r="P397" s="1"/>
  <c r="S397" s="1"/>
  <c r="E262" i="36"/>
  <c r="P21" i="2" l="1"/>
  <c r="M21"/>
  <c r="H262" i="36"/>
  <c r="J262"/>
  <c r="L262" s="1"/>
  <c r="P262" s="1"/>
  <c r="I38" i="41"/>
  <c r="K38" s="1"/>
  <c r="M38" s="1"/>
  <c r="P38" s="1"/>
  <c r="I50"/>
  <c r="K50" s="1"/>
  <c r="M50" s="1"/>
  <c r="P50" s="1"/>
  <c r="S50" s="1"/>
  <c r="I242" i="47"/>
  <c r="K242" s="1"/>
  <c r="M242" s="1"/>
  <c r="P242" s="1"/>
  <c r="S242" s="1"/>
  <c r="F224"/>
  <c r="M225"/>
  <c r="P225" s="1"/>
  <c r="S225" s="1"/>
  <c r="F396"/>
  <c r="I396" s="1"/>
  <c r="K396" s="1"/>
  <c r="M396" s="1"/>
  <c r="P396" s="1"/>
  <c r="S396" s="1"/>
  <c r="F107" i="41"/>
  <c r="F194"/>
  <c r="I194" s="1"/>
  <c r="K194" s="1"/>
  <c r="M194" l="1"/>
  <c r="P194" s="1"/>
  <c r="S194" s="1"/>
  <c r="K193"/>
  <c r="I107"/>
  <c r="K107"/>
  <c r="M107" s="1"/>
  <c r="P107" s="1"/>
  <c r="I224" i="47"/>
  <c r="K224" s="1"/>
  <c r="M224" s="1"/>
  <c r="P224" s="1"/>
  <c r="S224" s="1"/>
  <c r="F193" i="41"/>
  <c r="I193" s="1"/>
  <c r="M193" s="1"/>
  <c r="P193" s="1"/>
  <c r="S193" s="1"/>
  <c r="F237" i="47"/>
  <c r="I237" s="1"/>
  <c r="K237" s="1"/>
  <c r="F258"/>
  <c r="I258" l="1"/>
  <c r="K258" s="1"/>
  <c r="M258" s="1"/>
  <c r="P258" s="1"/>
  <c r="S258" s="1"/>
  <c r="F236"/>
  <c r="M237"/>
  <c r="P237" s="1"/>
  <c r="S237" s="1"/>
  <c r="F257"/>
  <c r="E288" i="36"/>
  <c r="E333"/>
  <c r="E358"/>
  <c r="E270"/>
  <c r="J270" s="1"/>
  <c r="L270" s="1"/>
  <c r="P270" s="1"/>
  <c r="S270" s="1"/>
  <c r="E247"/>
  <c r="E298"/>
  <c r="J298" s="1"/>
  <c r="L298" s="1"/>
  <c r="P298" s="1"/>
  <c r="S298" s="1"/>
  <c r="E234"/>
  <c r="E207"/>
  <c r="E199"/>
  <c r="E189"/>
  <c r="E176"/>
  <c r="E174"/>
  <c r="J174" s="1"/>
  <c r="L174" s="1"/>
  <c r="P174" s="1"/>
  <c r="S174" s="1"/>
  <c r="E170"/>
  <c r="J199" l="1"/>
  <c r="L199" s="1"/>
  <c r="P199" s="1"/>
  <c r="S199" s="1"/>
  <c r="H199"/>
  <c r="J358"/>
  <c r="L358" s="1"/>
  <c r="P358" s="1"/>
  <c r="H358"/>
  <c r="J189"/>
  <c r="L189" s="1"/>
  <c r="P189" s="1"/>
  <c r="S189" s="1"/>
  <c r="H189"/>
  <c r="J207"/>
  <c r="L207" s="1"/>
  <c r="P207" s="1"/>
  <c r="S207" s="1"/>
  <c r="H207"/>
  <c r="J333"/>
  <c r="L333" s="1"/>
  <c r="P333" s="1"/>
  <c r="S333" s="1"/>
  <c r="H333"/>
  <c r="J247"/>
  <c r="L247" s="1"/>
  <c r="P247" s="1"/>
  <c r="S247" s="1"/>
  <c r="H247"/>
  <c r="H176"/>
  <c r="J176"/>
  <c r="L176" s="1"/>
  <c r="P176" s="1"/>
  <c r="S176" s="1"/>
  <c r="J170"/>
  <c r="L170" s="1"/>
  <c r="P170" s="1"/>
  <c r="S170" s="1"/>
  <c r="H170"/>
  <c r="J234"/>
  <c r="L234" s="1"/>
  <c r="P234" s="1"/>
  <c r="S234" s="1"/>
  <c r="H234"/>
  <c r="J288"/>
  <c r="L288" s="1"/>
  <c r="P288" s="1"/>
  <c r="S288" s="1"/>
  <c r="H288"/>
  <c r="H298"/>
  <c r="H270"/>
  <c r="E173"/>
  <c r="J173" s="1"/>
  <c r="L173" s="1"/>
  <c r="P173" s="1"/>
  <c r="S173" s="1"/>
  <c r="H174"/>
  <c r="I257" i="47"/>
  <c r="K257" s="1"/>
  <c r="M257" s="1"/>
  <c r="P257" s="1"/>
  <c r="S257" s="1"/>
  <c r="I236"/>
  <c r="K236" s="1"/>
  <c r="M236" s="1"/>
  <c r="P236" s="1"/>
  <c r="S236" s="1"/>
  <c r="E245" i="36"/>
  <c r="E126"/>
  <c r="E114"/>
  <c r="J114" s="1"/>
  <c r="L114" s="1"/>
  <c r="P114" s="1"/>
  <c r="S114" s="1"/>
  <c r="E46"/>
  <c r="E37"/>
  <c r="F39" i="47"/>
  <c r="I39" s="1"/>
  <c r="K39" s="1"/>
  <c r="E24" i="36"/>
  <c r="E17"/>
  <c r="F303" i="47"/>
  <c r="I303" s="1"/>
  <c r="F293"/>
  <c r="I293" s="1"/>
  <c r="F379"/>
  <c r="I379" s="1"/>
  <c r="K379" s="1"/>
  <c r="M379" s="1"/>
  <c r="P379" s="1"/>
  <c r="S379" s="1"/>
  <c r="F391"/>
  <c r="K293" l="1"/>
  <c r="M293" s="1"/>
  <c r="P293" s="1"/>
  <c r="S293" s="1"/>
  <c r="K303"/>
  <c r="M303" s="1"/>
  <c r="P303" s="1"/>
  <c r="S303" s="1"/>
  <c r="J37" i="36"/>
  <c r="L37" s="1"/>
  <c r="P37" s="1"/>
  <c r="S37" s="1"/>
  <c r="H37"/>
  <c r="H24"/>
  <c r="J24"/>
  <c r="L24" s="1"/>
  <c r="P24" s="1"/>
  <c r="S24" s="1"/>
  <c r="J17"/>
  <c r="L17" s="1"/>
  <c r="P17" s="1"/>
  <c r="S17" s="1"/>
  <c r="H17"/>
  <c r="H46"/>
  <c r="J46"/>
  <c r="L46" s="1"/>
  <c r="P46" s="1"/>
  <c r="S46" s="1"/>
  <c r="J245"/>
  <c r="L245" s="1"/>
  <c r="P245" s="1"/>
  <c r="S245" s="1"/>
  <c r="H245"/>
  <c r="H126"/>
  <c r="J126"/>
  <c r="L126" s="1"/>
  <c r="P126" s="1"/>
  <c r="S126" s="1"/>
  <c r="H173"/>
  <c r="H114"/>
  <c r="I391" i="47"/>
  <c r="K391" s="1"/>
  <c r="M391" s="1"/>
  <c r="P391" s="1"/>
  <c r="E125" i="36"/>
  <c r="J125" s="1"/>
  <c r="L125" s="1"/>
  <c r="P125" s="1"/>
  <c r="S125" s="1"/>
  <c r="F36" i="47"/>
  <c r="M39"/>
  <c r="P39" s="1"/>
  <c r="S39" s="1"/>
  <c r="F358"/>
  <c r="I358" s="1"/>
  <c r="K358" s="1"/>
  <c r="H125" i="36" l="1"/>
  <c r="I36" i="47"/>
  <c r="K36" s="1"/>
  <c r="M36" s="1"/>
  <c r="P36" s="1"/>
  <c r="S36" s="1"/>
  <c r="F357"/>
  <c r="I357" s="1"/>
  <c r="K357" s="1"/>
  <c r="M358"/>
  <c r="P358" s="1"/>
  <c r="F389"/>
  <c r="I389" s="1"/>
  <c r="K389" s="1"/>
  <c r="M389" s="1"/>
  <c r="P389" s="1"/>
  <c r="F377"/>
  <c r="I377" s="1"/>
  <c r="K377" s="1"/>
  <c r="M377" s="1"/>
  <c r="P377" s="1"/>
  <c r="S377" s="1"/>
  <c r="F279"/>
  <c r="I279" l="1"/>
  <c r="K279" s="1"/>
  <c r="M279" s="1"/>
  <c r="P279" s="1"/>
  <c r="S279" s="1"/>
  <c r="F388"/>
  <c r="F356"/>
  <c r="M357"/>
  <c r="P357" s="1"/>
  <c r="F271"/>
  <c r="I271" s="1"/>
  <c r="K271" s="1"/>
  <c r="F253"/>
  <c r="F256"/>
  <c r="F208"/>
  <c r="I208" s="1"/>
  <c r="K208" s="1"/>
  <c r="I256" l="1"/>
  <c r="K256" s="1"/>
  <c r="M256" s="1"/>
  <c r="P256" s="1"/>
  <c r="S256" s="1"/>
  <c r="I356"/>
  <c r="K356" s="1"/>
  <c r="M356" s="1"/>
  <c r="P356" s="1"/>
  <c r="S356" s="1"/>
  <c r="I253"/>
  <c r="K253" s="1"/>
  <c r="M253" s="1"/>
  <c r="P253" s="1"/>
  <c r="S253" s="1"/>
  <c r="I388"/>
  <c r="K388" s="1"/>
  <c r="M388" s="1"/>
  <c r="P388" s="1"/>
  <c r="F207"/>
  <c r="M208"/>
  <c r="P208" s="1"/>
  <c r="S208" s="1"/>
  <c r="F270"/>
  <c r="M271"/>
  <c r="P271" s="1"/>
  <c r="S271" s="1"/>
  <c r="F252"/>
  <c r="I252" s="1"/>
  <c r="F222"/>
  <c r="I222" l="1"/>
  <c r="K222" s="1"/>
  <c r="M222" s="1"/>
  <c r="P222" s="1"/>
  <c r="S222" s="1"/>
  <c r="K252"/>
  <c r="M252" s="1"/>
  <c r="P252" s="1"/>
  <c r="S252" s="1"/>
  <c r="I270"/>
  <c r="K270" s="1"/>
  <c r="M270" s="1"/>
  <c r="P270" s="1"/>
  <c r="S270" s="1"/>
  <c r="I207"/>
  <c r="K207" s="1"/>
  <c r="M207" s="1"/>
  <c r="P207" s="1"/>
  <c r="S207" s="1"/>
  <c r="F220"/>
  <c r="F221"/>
  <c r="C85" i="2"/>
  <c r="C66"/>
  <c r="H66" l="1"/>
  <c r="J66" s="1"/>
  <c r="F66"/>
  <c r="I220" i="47"/>
  <c r="K220" s="1"/>
  <c r="M220" s="1"/>
  <c r="P220" s="1"/>
  <c r="S220" s="1"/>
  <c r="I221"/>
  <c r="K221" s="1"/>
  <c r="M221" s="1"/>
  <c r="P221" s="1"/>
  <c r="S221" s="1"/>
  <c r="H85" i="2"/>
  <c r="J85" s="1"/>
  <c r="F85"/>
  <c r="E274" i="36"/>
  <c r="J274" s="1"/>
  <c r="L274" s="1"/>
  <c r="P274" s="1"/>
  <c r="S274" s="1"/>
  <c r="F129" i="41"/>
  <c r="F22"/>
  <c r="E320" i="36"/>
  <c r="F116" i="47"/>
  <c r="M85" i="2" l="1"/>
  <c r="M66"/>
  <c r="J320" i="36"/>
  <c r="L320" s="1"/>
  <c r="P320" s="1"/>
  <c r="S320" s="1"/>
  <c r="H320"/>
  <c r="K22" i="41"/>
  <c r="M22" s="1"/>
  <c r="P22" s="1"/>
  <c r="I22"/>
  <c r="K129"/>
  <c r="M129" s="1"/>
  <c r="P129" s="1"/>
  <c r="I129"/>
  <c r="H274" i="36"/>
  <c r="I116" i="47"/>
  <c r="K116" s="1"/>
  <c r="M116" s="1"/>
  <c r="P116" s="1"/>
  <c r="F282"/>
  <c r="I282" s="1"/>
  <c r="K282" s="1"/>
  <c r="F281" l="1"/>
  <c r="M282"/>
  <c r="P282" s="1"/>
  <c r="S282" s="1"/>
  <c r="F265"/>
  <c r="I265" s="1"/>
  <c r="K265" s="1"/>
  <c r="F268"/>
  <c r="I268" s="1"/>
  <c r="K268" s="1"/>
  <c r="F57" i="41"/>
  <c r="I57" l="1"/>
  <c r="K57"/>
  <c r="M57" s="1"/>
  <c r="P57" s="1"/>
  <c r="I281" i="47"/>
  <c r="K281" s="1"/>
  <c r="M281" s="1"/>
  <c r="P281" s="1"/>
  <c r="S281" s="1"/>
  <c r="F262"/>
  <c r="M265"/>
  <c r="P265" s="1"/>
  <c r="S265" s="1"/>
  <c r="F267"/>
  <c r="M268"/>
  <c r="P268" s="1"/>
  <c r="S268" s="1"/>
  <c r="E257" i="36"/>
  <c r="H257" l="1"/>
  <c r="J257"/>
  <c r="L257" s="1"/>
  <c r="P257" s="1"/>
  <c r="I262" i="47"/>
  <c r="K262" s="1"/>
  <c r="M262" s="1"/>
  <c r="P262" s="1"/>
  <c r="S262" s="1"/>
  <c r="I267"/>
  <c r="K267" s="1"/>
  <c r="M267" s="1"/>
  <c r="P267" s="1"/>
  <c r="S267" s="1"/>
  <c r="E256" i="36"/>
  <c r="J256" s="1"/>
  <c r="L256" s="1"/>
  <c r="P256" s="1"/>
  <c r="F31" i="41"/>
  <c r="I31" l="1"/>
  <c r="K31"/>
  <c r="M31" s="1"/>
  <c r="P31" s="1"/>
  <c r="H256" i="36"/>
  <c r="F174" i="41"/>
  <c r="F105"/>
  <c r="F25"/>
  <c r="I25" s="1"/>
  <c r="F13"/>
  <c r="I105" l="1"/>
  <c r="K105"/>
  <c r="M105" s="1"/>
  <c r="P105" s="1"/>
  <c r="K13"/>
  <c r="M13" s="1"/>
  <c r="P13" s="1"/>
  <c r="I13"/>
  <c r="I174"/>
  <c r="K174"/>
  <c r="M174" s="1"/>
  <c r="P174" s="1"/>
  <c r="S174" s="1"/>
  <c r="F24"/>
  <c r="K25"/>
  <c r="M25" s="1"/>
  <c r="P25" s="1"/>
  <c r="E217" i="36"/>
  <c r="E196"/>
  <c r="E186"/>
  <c r="E69"/>
  <c r="E59"/>
  <c r="J196" l="1"/>
  <c r="L196" s="1"/>
  <c r="P196" s="1"/>
  <c r="S196" s="1"/>
  <c r="H196"/>
  <c r="J186"/>
  <c r="L186" s="1"/>
  <c r="P186" s="1"/>
  <c r="S186" s="1"/>
  <c r="H186"/>
  <c r="J59"/>
  <c r="L59" s="1"/>
  <c r="P59" s="1"/>
  <c r="S59" s="1"/>
  <c r="H59"/>
  <c r="J69"/>
  <c r="L69" s="1"/>
  <c r="P69" s="1"/>
  <c r="S69" s="1"/>
  <c r="H69"/>
  <c r="H217"/>
  <c r="J217"/>
  <c r="L217" s="1"/>
  <c r="P217" s="1"/>
  <c r="S217" s="1"/>
  <c r="K24" i="41"/>
  <c r="M24" s="1"/>
  <c r="P24" s="1"/>
  <c r="I24"/>
  <c r="F55" i="47"/>
  <c r="I55" l="1"/>
  <c r="K55" s="1"/>
  <c r="M55" s="1"/>
  <c r="P55" s="1"/>
  <c r="S55" s="1"/>
  <c r="F157"/>
  <c r="F152"/>
  <c r="F290"/>
  <c r="I290" s="1"/>
  <c r="F300"/>
  <c r="I300" s="1"/>
  <c r="F192"/>
  <c r="F202"/>
  <c r="I202" s="1"/>
  <c r="K202" s="1"/>
  <c r="K300" l="1"/>
  <c r="M300" s="1"/>
  <c r="P300" s="1"/>
  <c r="S300" s="1"/>
  <c r="K290"/>
  <c r="M290" s="1"/>
  <c r="P290" s="1"/>
  <c r="S290" s="1"/>
  <c r="M192"/>
  <c r="P192" s="1"/>
  <c r="S192" s="1"/>
  <c r="I192"/>
  <c r="K192" s="1"/>
  <c r="I157"/>
  <c r="K157" s="1"/>
  <c r="M157" s="1"/>
  <c r="P157" s="1"/>
  <c r="S157" s="1"/>
  <c r="I152"/>
  <c r="K152" s="1"/>
  <c r="M152" s="1"/>
  <c r="P152" s="1"/>
  <c r="S152" s="1"/>
  <c r="F289"/>
  <c r="I289" s="1"/>
  <c r="F191"/>
  <c r="F196"/>
  <c r="M202"/>
  <c r="P202" s="1"/>
  <c r="S202" s="1"/>
  <c r="F299"/>
  <c r="I299" s="1"/>
  <c r="E120" i="36"/>
  <c r="E302"/>
  <c r="J302" s="1"/>
  <c r="L302" s="1"/>
  <c r="P302" s="1"/>
  <c r="S302" s="1"/>
  <c r="K289" i="47" l="1"/>
  <c r="M289" s="1"/>
  <c r="P289" s="1"/>
  <c r="S289" s="1"/>
  <c r="K299"/>
  <c r="M299" s="1"/>
  <c r="P299" s="1"/>
  <c r="S299" s="1"/>
  <c r="H120" i="36"/>
  <c r="J120"/>
  <c r="L120" s="1"/>
  <c r="P120" s="1"/>
  <c r="S120" s="1"/>
  <c r="E301"/>
  <c r="J301" s="1"/>
  <c r="L301" s="1"/>
  <c r="P301" s="1"/>
  <c r="S301" s="1"/>
  <c r="H302"/>
  <c r="I196" i="47"/>
  <c r="K196" s="1"/>
  <c r="M196" s="1"/>
  <c r="P196" s="1"/>
  <c r="S196" s="1"/>
  <c r="I191"/>
  <c r="K191" s="1"/>
  <c r="M191" s="1"/>
  <c r="P191" s="1"/>
  <c r="S191" s="1"/>
  <c r="E119" i="36"/>
  <c r="F190" i="47"/>
  <c r="E169" i="36"/>
  <c r="H119" l="1"/>
  <c r="J119"/>
  <c r="L119" s="1"/>
  <c r="P119" s="1"/>
  <c r="S119" s="1"/>
  <c r="E168"/>
  <c r="H169"/>
  <c r="J169"/>
  <c r="L169" s="1"/>
  <c r="P169" s="1"/>
  <c r="S169" s="1"/>
  <c r="E300"/>
  <c r="J300" s="1"/>
  <c r="L300" s="1"/>
  <c r="P300" s="1"/>
  <c r="S300" s="1"/>
  <c r="H301"/>
  <c r="I190" i="47"/>
  <c r="K190" s="1"/>
  <c r="M190" s="1"/>
  <c r="P190" s="1"/>
  <c r="S190" s="1"/>
  <c r="E118" i="36"/>
  <c r="E122"/>
  <c r="J122" s="1"/>
  <c r="L122" s="1"/>
  <c r="P122" s="1"/>
  <c r="S122" s="1"/>
  <c r="E85"/>
  <c r="J85" s="1"/>
  <c r="L85" s="1"/>
  <c r="P85" s="1"/>
  <c r="S85" s="1"/>
  <c r="E57"/>
  <c r="J57" l="1"/>
  <c r="L57" s="1"/>
  <c r="P57" s="1"/>
  <c r="S57" s="1"/>
  <c r="H57"/>
  <c r="H118"/>
  <c r="J118"/>
  <c r="L118" s="1"/>
  <c r="P118" s="1"/>
  <c r="S118" s="1"/>
  <c r="H168"/>
  <c r="J168"/>
  <c r="L168" s="1"/>
  <c r="P168" s="1"/>
  <c r="S168" s="1"/>
  <c r="H300"/>
  <c r="H122"/>
  <c r="H85"/>
  <c r="E117"/>
  <c r="J117" s="1"/>
  <c r="L117" s="1"/>
  <c r="P117" s="1"/>
  <c r="S117" s="1"/>
  <c r="F217" i="47"/>
  <c r="F204"/>
  <c r="H117" i="36" l="1"/>
  <c r="I217" i="47"/>
  <c r="K217" s="1"/>
  <c r="M217" s="1"/>
  <c r="P217" s="1"/>
  <c r="S217" s="1"/>
  <c r="I204"/>
  <c r="K204" s="1"/>
  <c r="M204" s="1"/>
  <c r="P204" s="1"/>
  <c r="S204" s="1"/>
  <c r="F185"/>
  <c r="F125"/>
  <c r="F53"/>
  <c r="F21"/>
  <c r="F28"/>
  <c r="C74" i="2"/>
  <c r="C62"/>
  <c r="H74" l="1"/>
  <c r="J74" s="1"/>
  <c r="F74"/>
  <c r="H62"/>
  <c r="J62" s="1"/>
  <c r="F62"/>
  <c r="I53" i="47"/>
  <c r="K53" s="1"/>
  <c r="M53" s="1"/>
  <c r="P53" s="1"/>
  <c r="S53" s="1"/>
  <c r="I185"/>
  <c r="K185" s="1"/>
  <c r="M185" s="1"/>
  <c r="P185" s="1"/>
  <c r="S185" s="1"/>
  <c r="I28"/>
  <c r="K28" s="1"/>
  <c r="M28" s="1"/>
  <c r="P28" s="1"/>
  <c r="S28" s="1"/>
  <c r="I21"/>
  <c r="K21" s="1"/>
  <c r="M21" s="1"/>
  <c r="P21" s="1"/>
  <c r="S21" s="1"/>
  <c r="I125"/>
  <c r="K125" s="1"/>
  <c r="M125" s="1"/>
  <c r="P125" s="1"/>
  <c r="S125" s="1"/>
  <c r="C61" i="2"/>
  <c r="F314" i="47"/>
  <c r="I314" s="1"/>
  <c r="M62" i="2" l="1"/>
  <c r="M74"/>
  <c r="K314" i="47"/>
  <c r="M314" s="1"/>
  <c r="P314" s="1"/>
  <c r="S314" s="1"/>
  <c r="H61" i="2"/>
  <c r="J61" s="1"/>
  <c r="F61"/>
  <c r="F181" i="41"/>
  <c r="F133"/>
  <c r="F126"/>
  <c r="I126" s="1"/>
  <c r="F104"/>
  <c r="F89"/>
  <c r="F55"/>
  <c r="M61" i="2" l="1"/>
  <c r="I181" i="41"/>
  <c r="K181"/>
  <c r="M181" s="1"/>
  <c r="P181" s="1"/>
  <c r="S181" s="1"/>
  <c r="F88"/>
  <c r="I89"/>
  <c r="K89" s="1"/>
  <c r="M89" s="1"/>
  <c r="P89" s="1"/>
  <c r="F54"/>
  <c r="I55"/>
  <c r="K55"/>
  <c r="M55" s="1"/>
  <c r="P55" s="1"/>
  <c r="S55" s="1"/>
  <c r="I104"/>
  <c r="K104"/>
  <c r="M104" s="1"/>
  <c r="P104" s="1"/>
  <c r="K133"/>
  <c r="M133" s="1"/>
  <c r="P133" s="1"/>
  <c r="I133"/>
  <c r="F125"/>
  <c r="K126"/>
  <c r="M126" s="1"/>
  <c r="P126" s="1"/>
  <c r="E266" i="36"/>
  <c r="E185"/>
  <c r="E164"/>
  <c r="J164" s="1"/>
  <c r="L164" s="1"/>
  <c r="P164" s="1"/>
  <c r="S164" s="1"/>
  <c r="E76"/>
  <c r="J76" s="1"/>
  <c r="L76" s="1"/>
  <c r="P76" s="1"/>
  <c r="S76" s="1"/>
  <c r="E79"/>
  <c r="J79" s="1"/>
  <c r="L79" s="1"/>
  <c r="P79" s="1"/>
  <c r="S79" s="1"/>
  <c r="F131" i="47"/>
  <c r="F134"/>
  <c r="F65"/>
  <c r="I65" s="1"/>
  <c r="K65" s="1"/>
  <c r="J185" i="36" l="1"/>
  <c r="L185" s="1"/>
  <c r="P185" s="1"/>
  <c r="S185" s="1"/>
  <c r="H185"/>
  <c r="E265"/>
  <c r="J266"/>
  <c r="L266" s="1"/>
  <c r="P266" s="1"/>
  <c r="S266" s="1"/>
  <c r="H266"/>
  <c r="I54" i="41"/>
  <c r="K54"/>
  <c r="M54" s="1"/>
  <c r="P54" s="1"/>
  <c r="S54" s="1"/>
  <c r="F87"/>
  <c r="I87" s="1"/>
  <c r="K87" s="1"/>
  <c r="M87" s="1"/>
  <c r="P87" s="1"/>
  <c r="I88"/>
  <c r="K88" s="1"/>
  <c r="M88" s="1"/>
  <c r="P88" s="1"/>
  <c r="K125"/>
  <c r="M125" s="1"/>
  <c r="P125" s="1"/>
  <c r="I125"/>
  <c r="E78" i="36"/>
  <c r="J78" s="1"/>
  <c r="L78" s="1"/>
  <c r="P78" s="1"/>
  <c r="S78" s="1"/>
  <c r="H79"/>
  <c r="E75"/>
  <c r="J75" s="1"/>
  <c r="L75" s="1"/>
  <c r="P75" s="1"/>
  <c r="S75" s="1"/>
  <c r="H76"/>
  <c r="H164"/>
  <c r="I134" i="47"/>
  <c r="K134" s="1"/>
  <c r="M134" s="1"/>
  <c r="P134" s="1"/>
  <c r="S134" s="1"/>
  <c r="I131"/>
  <c r="K131" s="1"/>
  <c r="M131" s="1"/>
  <c r="P131" s="1"/>
  <c r="S131" s="1"/>
  <c r="F130"/>
  <c r="F133"/>
  <c r="F64"/>
  <c r="I64" s="1"/>
  <c r="K64" s="1"/>
  <c r="M65"/>
  <c r="P65" s="1"/>
  <c r="S65" s="1"/>
  <c r="F351"/>
  <c r="E74" i="36" l="1"/>
  <c r="J74" s="1"/>
  <c r="L74" s="1"/>
  <c r="P74" s="1"/>
  <c r="S74" s="1"/>
  <c r="J265"/>
  <c r="L265" s="1"/>
  <c r="P265" s="1"/>
  <c r="S265" s="1"/>
  <c r="H265"/>
  <c r="H78"/>
  <c r="H75"/>
  <c r="I130" i="47"/>
  <c r="K130" s="1"/>
  <c r="M130" s="1"/>
  <c r="P130" s="1"/>
  <c r="S130" s="1"/>
  <c r="I351"/>
  <c r="K351" s="1"/>
  <c r="M351" s="1"/>
  <c r="P351" s="1"/>
  <c r="S351" s="1"/>
  <c r="I133"/>
  <c r="K133" s="1"/>
  <c r="M133" s="1"/>
  <c r="P133" s="1"/>
  <c r="S133" s="1"/>
  <c r="F129"/>
  <c r="F63"/>
  <c r="M64"/>
  <c r="P64" s="1"/>
  <c r="S64" s="1"/>
  <c r="F354"/>
  <c r="F340"/>
  <c r="I340" s="1"/>
  <c r="F195"/>
  <c r="H74" i="36" l="1"/>
  <c r="K340" i="47"/>
  <c r="M340" s="1"/>
  <c r="P340" s="1"/>
  <c r="S340" s="1"/>
  <c r="I129"/>
  <c r="K129" s="1"/>
  <c r="M129" s="1"/>
  <c r="P129" s="1"/>
  <c r="S129" s="1"/>
  <c r="I195"/>
  <c r="K195" s="1"/>
  <c r="M195" s="1"/>
  <c r="P195" s="1"/>
  <c r="S195" s="1"/>
  <c r="I354"/>
  <c r="K354" s="1"/>
  <c r="M354" s="1"/>
  <c r="P354" s="1"/>
  <c r="S354" s="1"/>
  <c r="I63"/>
  <c r="K63" s="1"/>
  <c r="M63" s="1"/>
  <c r="P63" s="1"/>
  <c r="S63" s="1"/>
  <c r="F339"/>
  <c r="I339" s="1"/>
  <c r="F194"/>
  <c r="K339" l="1"/>
  <c r="M339" s="1"/>
  <c r="P339" s="1"/>
  <c r="S339" s="1"/>
  <c r="I194"/>
  <c r="K194" s="1"/>
  <c r="M194" s="1"/>
  <c r="P194" s="1"/>
  <c r="S194" s="1"/>
  <c r="F338"/>
  <c r="I338" s="1"/>
  <c r="F189"/>
  <c r="F316"/>
  <c r="I316" s="1"/>
  <c r="F248"/>
  <c r="K316" l="1"/>
  <c r="M316" s="1"/>
  <c r="P316" s="1"/>
  <c r="S316" s="1"/>
  <c r="K338"/>
  <c r="M338" s="1"/>
  <c r="P338" s="1"/>
  <c r="S338" s="1"/>
  <c r="I248"/>
  <c r="K248" s="1"/>
  <c r="M248" s="1"/>
  <c r="P248" s="1"/>
  <c r="S248" s="1"/>
  <c r="I189"/>
  <c r="K189" s="1"/>
  <c r="M189" s="1"/>
  <c r="P189" s="1"/>
  <c r="S189" s="1"/>
  <c r="F313"/>
  <c r="I313" s="1"/>
  <c r="F218" i="41"/>
  <c r="F97"/>
  <c r="I97" s="1"/>
  <c r="K97" s="1"/>
  <c r="M97" s="1"/>
  <c r="P97" s="1"/>
  <c r="F103"/>
  <c r="F187"/>
  <c r="F233" i="47"/>
  <c r="E149" i="36"/>
  <c r="K313" i="47" l="1"/>
  <c r="M313" s="1"/>
  <c r="P313" s="1"/>
  <c r="S313" s="1"/>
  <c r="I233"/>
  <c r="K233" s="1"/>
  <c r="M233" s="1"/>
  <c r="P233" s="1"/>
  <c r="S233" s="1"/>
  <c r="H149" i="36"/>
  <c r="J149"/>
  <c r="L149" s="1"/>
  <c r="P149" s="1"/>
  <c r="S149" s="1"/>
  <c r="F186" i="41"/>
  <c r="I187"/>
  <c r="K187"/>
  <c r="M187" s="1"/>
  <c r="P187" s="1"/>
  <c r="I103"/>
  <c r="K103"/>
  <c r="M103" s="1"/>
  <c r="P103" s="1"/>
  <c r="K218"/>
  <c r="M218" s="1"/>
  <c r="P218" s="1"/>
  <c r="S218" s="1"/>
  <c r="I218"/>
  <c r="E148" i="36"/>
  <c r="J148" s="1"/>
  <c r="L148" s="1"/>
  <c r="P148" s="1"/>
  <c r="S148" s="1"/>
  <c r="F232" i="47"/>
  <c r="E356" i="36"/>
  <c r="E353"/>
  <c r="E351"/>
  <c r="E345"/>
  <c r="E339"/>
  <c r="E330"/>
  <c r="E326"/>
  <c r="E315"/>
  <c r="E313"/>
  <c r="E308"/>
  <c r="E297"/>
  <c r="J297" s="1"/>
  <c r="L297" s="1"/>
  <c r="P297" s="1"/>
  <c r="S297" s="1"/>
  <c r="E293"/>
  <c r="J293" s="1"/>
  <c r="L293" s="1"/>
  <c r="P293" s="1"/>
  <c r="S293" s="1"/>
  <c r="E286"/>
  <c r="E281"/>
  <c r="E272"/>
  <c r="J272" s="1"/>
  <c r="L272" s="1"/>
  <c r="P272" s="1"/>
  <c r="S272" s="1"/>
  <c r="E254"/>
  <c r="E243"/>
  <c r="E236"/>
  <c r="E229"/>
  <c r="E224"/>
  <c r="E219"/>
  <c r="E213"/>
  <c r="E195"/>
  <c r="E184"/>
  <c r="E166"/>
  <c r="J166" s="1"/>
  <c r="L166" s="1"/>
  <c r="P166" s="1"/>
  <c r="S166" s="1"/>
  <c r="E143"/>
  <c r="E140"/>
  <c r="E136"/>
  <c r="E130"/>
  <c r="J130" s="1"/>
  <c r="L130" s="1"/>
  <c r="P130" s="1"/>
  <c r="S130" s="1"/>
  <c r="E112"/>
  <c r="J112" s="1"/>
  <c r="L112" s="1"/>
  <c r="P112" s="1"/>
  <c r="S112" s="1"/>
  <c r="E104"/>
  <c r="E100"/>
  <c r="E96"/>
  <c r="E92"/>
  <c r="E73"/>
  <c r="J73" s="1"/>
  <c r="L73" s="1"/>
  <c r="P73" s="1"/>
  <c r="S73" s="1"/>
  <c r="E68"/>
  <c r="E63"/>
  <c r="E56"/>
  <c r="E51"/>
  <c r="E50"/>
  <c r="E44"/>
  <c r="E35"/>
  <c r="E22"/>
  <c r="E15"/>
  <c r="J195" l="1"/>
  <c r="L195" s="1"/>
  <c r="P195" s="1"/>
  <c r="S195" s="1"/>
  <c r="H195"/>
  <c r="E194"/>
  <c r="E193" s="1"/>
  <c r="J326"/>
  <c r="L326" s="1"/>
  <c r="P326" s="1"/>
  <c r="S326" s="1"/>
  <c r="H326"/>
  <c r="J339"/>
  <c r="L339" s="1"/>
  <c r="P339" s="1"/>
  <c r="H339"/>
  <c r="J351"/>
  <c r="L351" s="1"/>
  <c r="P351" s="1"/>
  <c r="H351"/>
  <c r="J356"/>
  <c r="L356" s="1"/>
  <c r="P356" s="1"/>
  <c r="H356"/>
  <c r="J184"/>
  <c r="L184" s="1"/>
  <c r="P184" s="1"/>
  <c r="S184" s="1"/>
  <c r="H184"/>
  <c r="J330"/>
  <c r="L330" s="1"/>
  <c r="P330" s="1"/>
  <c r="S330" s="1"/>
  <c r="H330"/>
  <c r="E344"/>
  <c r="J345"/>
  <c r="L345" s="1"/>
  <c r="P345" s="1"/>
  <c r="H345"/>
  <c r="J353"/>
  <c r="L353" s="1"/>
  <c r="P353" s="1"/>
  <c r="H353"/>
  <c r="J313"/>
  <c r="L313" s="1"/>
  <c r="P313" s="1"/>
  <c r="S313" s="1"/>
  <c r="H313"/>
  <c r="J315"/>
  <c r="L315" s="1"/>
  <c r="P315" s="1"/>
  <c r="S315" s="1"/>
  <c r="H315"/>
  <c r="H22"/>
  <c r="J22"/>
  <c r="L22" s="1"/>
  <c r="P22" s="1"/>
  <c r="S22" s="1"/>
  <c r="H44"/>
  <c r="J44"/>
  <c r="L44" s="1"/>
  <c r="P44" s="1"/>
  <c r="S44" s="1"/>
  <c r="J51"/>
  <c r="L51" s="1"/>
  <c r="P51" s="1"/>
  <c r="S51" s="1"/>
  <c r="H51"/>
  <c r="J63"/>
  <c r="L63" s="1"/>
  <c r="P63" s="1"/>
  <c r="S63" s="1"/>
  <c r="H63"/>
  <c r="J15"/>
  <c r="L15" s="1"/>
  <c r="P15" s="1"/>
  <c r="S15" s="1"/>
  <c r="H15"/>
  <c r="J35"/>
  <c r="L35" s="1"/>
  <c r="P35" s="1"/>
  <c r="S35" s="1"/>
  <c r="H35"/>
  <c r="H50"/>
  <c r="J50"/>
  <c r="L50" s="1"/>
  <c r="P50" s="1"/>
  <c r="S50" s="1"/>
  <c r="H56"/>
  <c r="J56"/>
  <c r="L56" s="1"/>
  <c r="P56" s="1"/>
  <c r="S56" s="1"/>
  <c r="H68"/>
  <c r="J68"/>
  <c r="L68" s="1"/>
  <c r="P68" s="1"/>
  <c r="S68" s="1"/>
  <c r="J243"/>
  <c r="L243" s="1"/>
  <c r="P243" s="1"/>
  <c r="S243" s="1"/>
  <c r="H243"/>
  <c r="E242"/>
  <c r="H254"/>
  <c r="J254"/>
  <c r="L254" s="1"/>
  <c r="P254" s="1"/>
  <c r="H96"/>
  <c r="J96"/>
  <c r="L96" s="1"/>
  <c r="P96" s="1"/>
  <c r="S96" s="1"/>
  <c r="H104"/>
  <c r="J104"/>
  <c r="L104" s="1"/>
  <c r="P104" s="1"/>
  <c r="S104" s="1"/>
  <c r="H92"/>
  <c r="J92"/>
  <c r="L92" s="1"/>
  <c r="P92" s="1"/>
  <c r="S92" s="1"/>
  <c r="H100"/>
  <c r="J100"/>
  <c r="L100" s="1"/>
  <c r="P100" s="1"/>
  <c r="S100" s="1"/>
  <c r="H140"/>
  <c r="J140"/>
  <c r="L140" s="1"/>
  <c r="P140" s="1"/>
  <c r="S140" s="1"/>
  <c r="H136"/>
  <c r="J136"/>
  <c r="L136" s="1"/>
  <c r="P136" s="1"/>
  <c r="S136" s="1"/>
  <c r="H143"/>
  <c r="J143"/>
  <c r="L143" s="1"/>
  <c r="P143" s="1"/>
  <c r="S143" s="1"/>
  <c r="H219"/>
  <c r="J219"/>
  <c r="L219" s="1"/>
  <c r="P219" s="1"/>
  <c r="S219" s="1"/>
  <c r="H229"/>
  <c r="J229"/>
  <c r="L229" s="1"/>
  <c r="P229" s="1"/>
  <c r="S229" s="1"/>
  <c r="H213"/>
  <c r="J213"/>
  <c r="L213" s="1"/>
  <c r="P213" s="1"/>
  <c r="S213" s="1"/>
  <c r="J224"/>
  <c r="L224" s="1"/>
  <c r="P224" s="1"/>
  <c r="S224" s="1"/>
  <c r="H224"/>
  <c r="J236"/>
  <c r="L236" s="1"/>
  <c r="P236" s="1"/>
  <c r="S236" s="1"/>
  <c r="H236"/>
  <c r="I186" i="41"/>
  <c r="K186"/>
  <c r="M186" s="1"/>
  <c r="P186" s="1"/>
  <c r="J308" i="36"/>
  <c r="L308" s="1"/>
  <c r="P308" s="1"/>
  <c r="S308" s="1"/>
  <c r="H308"/>
  <c r="E280"/>
  <c r="J281"/>
  <c r="L281" s="1"/>
  <c r="P281" s="1"/>
  <c r="S281" s="1"/>
  <c r="H281"/>
  <c r="E285"/>
  <c r="J286"/>
  <c r="L286" s="1"/>
  <c r="P286" s="1"/>
  <c r="S286" s="1"/>
  <c r="H286"/>
  <c r="H73"/>
  <c r="E296"/>
  <c r="J296" s="1"/>
  <c r="L296" s="1"/>
  <c r="P296" s="1"/>
  <c r="S296" s="1"/>
  <c r="H297"/>
  <c r="H293"/>
  <c r="H272"/>
  <c r="E158"/>
  <c r="H166"/>
  <c r="H158"/>
  <c r="H148"/>
  <c r="H130"/>
  <c r="H112"/>
  <c r="I232" i="47"/>
  <c r="K232" s="1"/>
  <c r="M232" s="1"/>
  <c r="P232" s="1"/>
  <c r="S232" s="1"/>
  <c r="E355" i="36"/>
  <c r="E212"/>
  <c r="E135"/>
  <c r="E103"/>
  <c r="J103" s="1"/>
  <c r="L103" s="1"/>
  <c r="P103" s="1"/>
  <c r="S103" s="1"/>
  <c r="E21"/>
  <c r="E19" s="1"/>
  <c r="E49"/>
  <c r="E55"/>
  <c r="E91"/>
  <c r="J91" s="1"/>
  <c r="L91" s="1"/>
  <c r="P91" s="1"/>
  <c r="S91" s="1"/>
  <c r="E95"/>
  <c r="J95" s="1"/>
  <c r="L95" s="1"/>
  <c r="P95" s="1"/>
  <c r="S95" s="1"/>
  <c r="E99"/>
  <c r="J99" s="1"/>
  <c r="L99" s="1"/>
  <c r="P99" s="1"/>
  <c r="S99" s="1"/>
  <c r="E139"/>
  <c r="J139" s="1"/>
  <c r="L139" s="1"/>
  <c r="P139" s="1"/>
  <c r="S139" s="1"/>
  <c r="E142"/>
  <c r="J142" s="1"/>
  <c r="L142" s="1"/>
  <c r="P142" s="1"/>
  <c r="S142" s="1"/>
  <c r="E147"/>
  <c r="E183"/>
  <c r="E253"/>
  <c r="E325"/>
  <c r="E338"/>
  <c r="E307"/>
  <c r="E311"/>
  <c r="E216"/>
  <c r="E312"/>
  <c r="E291"/>
  <c r="J291" s="1"/>
  <c r="L291" s="1"/>
  <c r="P291" s="1"/>
  <c r="S291" s="1"/>
  <c r="E292"/>
  <c r="J292" s="1"/>
  <c r="L292" s="1"/>
  <c r="P292" s="1"/>
  <c r="S292" s="1"/>
  <c r="E102"/>
  <c r="J102" s="1"/>
  <c r="L102" s="1"/>
  <c r="P102" s="1"/>
  <c r="S102" s="1"/>
  <c r="E222"/>
  <c r="E223"/>
  <c r="E228"/>
  <c r="E342"/>
  <c r="E83"/>
  <c r="E84"/>
  <c r="J84" s="1"/>
  <c r="L84" s="1"/>
  <c r="P84" s="1"/>
  <c r="S84" s="1"/>
  <c r="E66"/>
  <c r="E67"/>
  <c r="E14"/>
  <c r="E34"/>
  <c r="E43"/>
  <c r="E324"/>
  <c r="E350"/>
  <c r="E90"/>
  <c r="J90" s="1"/>
  <c r="L90" s="1"/>
  <c r="P90" s="1"/>
  <c r="S90" s="1"/>
  <c r="E94"/>
  <c r="J94" s="1"/>
  <c r="L94" s="1"/>
  <c r="P94" s="1"/>
  <c r="S94" s="1"/>
  <c r="E111"/>
  <c r="E129"/>
  <c r="J129" s="1"/>
  <c r="L129" s="1"/>
  <c r="P129" s="1"/>
  <c r="S129" s="1"/>
  <c r="E227"/>
  <c r="E138"/>
  <c r="J138" s="1"/>
  <c r="L138" s="1"/>
  <c r="P138" s="1"/>
  <c r="S138" s="1"/>
  <c r="E233"/>
  <c r="E269"/>
  <c r="J269" s="1"/>
  <c r="L269" s="1"/>
  <c r="P269" s="1"/>
  <c r="S269" s="1"/>
  <c r="E98"/>
  <c r="J98" s="1"/>
  <c r="L98" s="1"/>
  <c r="P98" s="1"/>
  <c r="S98" s="1"/>
  <c r="E306"/>
  <c r="E336"/>
  <c r="F47" i="47"/>
  <c r="F37"/>
  <c r="F26"/>
  <c r="F19"/>
  <c r="J350" i="36" l="1"/>
  <c r="L350" s="1"/>
  <c r="P350" s="1"/>
  <c r="H350"/>
  <c r="J338"/>
  <c r="L338" s="1"/>
  <c r="P338" s="1"/>
  <c r="H338"/>
  <c r="J355"/>
  <c r="L355" s="1"/>
  <c r="P355" s="1"/>
  <c r="H355"/>
  <c r="E343"/>
  <c r="J344"/>
  <c r="L344" s="1"/>
  <c r="P344" s="1"/>
  <c r="H344"/>
  <c r="J193"/>
  <c r="L193" s="1"/>
  <c r="P193" s="1"/>
  <c r="S193" s="1"/>
  <c r="H193"/>
  <c r="J336"/>
  <c r="L336" s="1"/>
  <c r="P336" s="1"/>
  <c r="H336"/>
  <c r="J324"/>
  <c r="L324" s="1"/>
  <c r="P324" s="1"/>
  <c r="S324" s="1"/>
  <c r="H324"/>
  <c r="E341"/>
  <c r="J342"/>
  <c r="L342" s="1"/>
  <c r="P342" s="1"/>
  <c r="H342"/>
  <c r="J325"/>
  <c r="L325" s="1"/>
  <c r="P325" s="1"/>
  <c r="S325" s="1"/>
  <c r="H325"/>
  <c r="J183"/>
  <c r="L183" s="1"/>
  <c r="P183" s="1"/>
  <c r="S183" s="1"/>
  <c r="H183"/>
  <c r="J194"/>
  <c r="L194" s="1"/>
  <c r="P194" s="1"/>
  <c r="S194" s="1"/>
  <c r="H194"/>
  <c r="H83"/>
  <c r="J83"/>
  <c r="L83" s="1"/>
  <c r="P83" s="1"/>
  <c r="S83" s="1"/>
  <c r="J312"/>
  <c r="L312" s="1"/>
  <c r="P312" s="1"/>
  <c r="S312" s="1"/>
  <c r="H312"/>
  <c r="J311"/>
  <c r="L311" s="1"/>
  <c r="P311" s="1"/>
  <c r="S311" s="1"/>
  <c r="H311"/>
  <c r="J19"/>
  <c r="L19" s="1"/>
  <c r="P19" s="1"/>
  <c r="S19" s="1"/>
  <c r="H19"/>
  <c r="H34"/>
  <c r="J34"/>
  <c r="L34" s="1"/>
  <c r="P34" s="1"/>
  <c r="S34" s="1"/>
  <c r="J67"/>
  <c r="L67" s="1"/>
  <c r="P67" s="1"/>
  <c r="S67" s="1"/>
  <c r="H67"/>
  <c r="J49"/>
  <c r="L49" s="1"/>
  <c r="P49" s="1"/>
  <c r="S49" s="1"/>
  <c r="H49"/>
  <c r="J43"/>
  <c r="L43" s="1"/>
  <c r="P43" s="1"/>
  <c r="S43" s="1"/>
  <c r="H43"/>
  <c r="H14"/>
  <c r="J14"/>
  <c r="L14" s="1"/>
  <c r="P14" s="1"/>
  <c r="S14" s="1"/>
  <c r="H66"/>
  <c r="J66"/>
  <c r="L66" s="1"/>
  <c r="P66" s="1"/>
  <c r="S66" s="1"/>
  <c r="J55"/>
  <c r="L55" s="1"/>
  <c r="P55" s="1"/>
  <c r="S55" s="1"/>
  <c r="H55"/>
  <c r="J21"/>
  <c r="L21" s="1"/>
  <c r="P21" s="1"/>
  <c r="S21" s="1"/>
  <c r="H21"/>
  <c r="J242"/>
  <c r="L242" s="1"/>
  <c r="P242" s="1"/>
  <c r="S242" s="1"/>
  <c r="H242"/>
  <c r="J253"/>
  <c r="L253" s="1"/>
  <c r="P253" s="1"/>
  <c r="H253"/>
  <c r="H135"/>
  <c r="J135"/>
  <c r="L135" s="1"/>
  <c r="P135" s="1"/>
  <c r="S135" s="1"/>
  <c r="H111"/>
  <c r="J111"/>
  <c r="L111" s="1"/>
  <c r="P111" s="1"/>
  <c r="S111" s="1"/>
  <c r="H233"/>
  <c r="J233"/>
  <c r="L233" s="1"/>
  <c r="P233" s="1"/>
  <c r="S233" s="1"/>
  <c r="J228"/>
  <c r="L228" s="1"/>
  <c r="P228" s="1"/>
  <c r="S228" s="1"/>
  <c r="H228"/>
  <c r="J222"/>
  <c r="L222" s="1"/>
  <c r="P222" s="1"/>
  <c r="S222" s="1"/>
  <c r="H222"/>
  <c r="H227"/>
  <c r="J227"/>
  <c r="L227" s="1"/>
  <c r="P227" s="1"/>
  <c r="S227" s="1"/>
  <c r="H223"/>
  <c r="J223"/>
  <c r="L223" s="1"/>
  <c r="P223" s="1"/>
  <c r="S223" s="1"/>
  <c r="J216"/>
  <c r="L216" s="1"/>
  <c r="P216" s="1"/>
  <c r="S216" s="1"/>
  <c r="H216"/>
  <c r="J212"/>
  <c r="L212" s="1"/>
  <c r="P212" s="1"/>
  <c r="S212" s="1"/>
  <c r="H212"/>
  <c r="H147"/>
  <c r="J147"/>
  <c r="L147" s="1"/>
  <c r="P147" s="1"/>
  <c r="S147" s="1"/>
  <c r="E157"/>
  <c r="J157" s="1"/>
  <c r="L157" s="1"/>
  <c r="P157" s="1"/>
  <c r="S157" s="1"/>
  <c r="J158"/>
  <c r="L158" s="1"/>
  <c r="P158" s="1"/>
  <c r="S158" s="1"/>
  <c r="J306"/>
  <c r="L306" s="1"/>
  <c r="P306" s="1"/>
  <c r="S306" s="1"/>
  <c r="H306"/>
  <c r="J307"/>
  <c r="L307" s="1"/>
  <c r="P307" s="1"/>
  <c r="S307" s="1"/>
  <c r="H307"/>
  <c r="E279"/>
  <c r="H280"/>
  <c r="J280"/>
  <c r="L280" s="1"/>
  <c r="P280" s="1"/>
  <c r="S280" s="1"/>
  <c r="E284"/>
  <c r="J285"/>
  <c r="L285" s="1"/>
  <c r="P285" s="1"/>
  <c r="S285" s="1"/>
  <c r="H285"/>
  <c r="H292"/>
  <c r="E295"/>
  <c r="J295" s="1"/>
  <c r="L295" s="1"/>
  <c r="P295" s="1"/>
  <c r="S295" s="1"/>
  <c r="H296"/>
  <c r="H291"/>
  <c r="H269"/>
  <c r="H90"/>
  <c r="H84"/>
  <c r="H102"/>
  <c r="H142"/>
  <c r="H139"/>
  <c r="H99"/>
  <c r="H95"/>
  <c r="H91"/>
  <c r="H103"/>
  <c r="H98"/>
  <c r="H138"/>
  <c r="H129"/>
  <c r="H94"/>
  <c r="I26" i="47"/>
  <c r="K26" s="1"/>
  <c r="M26" s="1"/>
  <c r="P26" s="1"/>
  <c r="S26" s="1"/>
  <c r="I47"/>
  <c r="K47" s="1"/>
  <c r="M47" s="1"/>
  <c r="P47" s="1"/>
  <c r="S47" s="1"/>
  <c r="I19"/>
  <c r="K19" s="1"/>
  <c r="M19" s="1"/>
  <c r="P19" s="1"/>
  <c r="S19" s="1"/>
  <c r="I37"/>
  <c r="K37" s="1"/>
  <c r="M37" s="1"/>
  <c r="P37" s="1"/>
  <c r="S37" s="1"/>
  <c r="E221" i="36"/>
  <c r="E211"/>
  <c r="E134"/>
  <c r="J134" s="1"/>
  <c r="L134" s="1"/>
  <c r="P134" s="1"/>
  <c r="S134" s="1"/>
  <c r="E41"/>
  <c r="E13"/>
  <c r="E28"/>
  <c r="E82"/>
  <c r="J82" s="1"/>
  <c r="L82" s="1"/>
  <c r="P82" s="1"/>
  <c r="S82" s="1"/>
  <c r="E110"/>
  <c r="E146"/>
  <c r="E182"/>
  <c r="E232"/>
  <c r="E241"/>
  <c r="J241" s="1"/>
  <c r="L241" s="1"/>
  <c r="P241" s="1"/>
  <c r="S241" s="1"/>
  <c r="E323"/>
  <c r="E335"/>
  <c r="E337"/>
  <c r="E215"/>
  <c r="E290"/>
  <c r="J290" s="1"/>
  <c r="L290" s="1"/>
  <c r="P290" s="1"/>
  <c r="S290" s="1"/>
  <c r="E305"/>
  <c r="E310"/>
  <c r="E89"/>
  <c r="E268"/>
  <c r="J268" s="1"/>
  <c r="L268" s="1"/>
  <c r="P268" s="1"/>
  <c r="S268" s="1"/>
  <c r="E12"/>
  <c r="E20"/>
  <c r="E42"/>
  <c r="E156"/>
  <c r="J156" s="1"/>
  <c r="L156" s="1"/>
  <c r="P156" s="1"/>
  <c r="S156" s="1"/>
  <c r="E349"/>
  <c r="E226"/>
  <c r="F80" i="47"/>
  <c r="F76"/>
  <c r="I76" s="1"/>
  <c r="K76" s="1"/>
  <c r="F72"/>
  <c r="F146"/>
  <c r="J337" i="36" l="1"/>
  <c r="L337" s="1"/>
  <c r="P337" s="1"/>
  <c r="H337"/>
  <c r="J323"/>
  <c r="L323" s="1"/>
  <c r="P323" s="1"/>
  <c r="S323" s="1"/>
  <c r="H323"/>
  <c r="J343"/>
  <c r="L343" s="1"/>
  <c r="P343" s="1"/>
  <c r="H343"/>
  <c r="J349"/>
  <c r="L349" s="1"/>
  <c r="P349" s="1"/>
  <c r="H349"/>
  <c r="J335"/>
  <c r="L335" s="1"/>
  <c r="P335" s="1"/>
  <c r="S335" s="1"/>
  <c r="H335"/>
  <c r="J182"/>
  <c r="L182" s="1"/>
  <c r="P182" s="1"/>
  <c r="S182" s="1"/>
  <c r="H182"/>
  <c r="J341"/>
  <c r="L341" s="1"/>
  <c r="P341" s="1"/>
  <c r="H341"/>
  <c r="H42"/>
  <c r="J42"/>
  <c r="L42" s="1"/>
  <c r="P42" s="1"/>
  <c r="S42" s="1"/>
  <c r="H20"/>
  <c r="J20"/>
  <c r="L20" s="1"/>
  <c r="P20" s="1"/>
  <c r="S20" s="1"/>
  <c r="J13"/>
  <c r="L13" s="1"/>
  <c r="P13" s="1"/>
  <c r="S13" s="1"/>
  <c r="H13"/>
  <c r="H12"/>
  <c r="J12"/>
  <c r="L12" s="1"/>
  <c r="P12" s="1"/>
  <c r="S12" s="1"/>
  <c r="H28"/>
  <c r="J28"/>
  <c r="L28" s="1"/>
  <c r="P28" s="1"/>
  <c r="S28" s="1"/>
  <c r="J41"/>
  <c r="L41" s="1"/>
  <c r="P41" s="1"/>
  <c r="S41" s="1"/>
  <c r="H41"/>
  <c r="H89"/>
  <c r="J89"/>
  <c r="L89" s="1"/>
  <c r="P89" s="1"/>
  <c r="S89" s="1"/>
  <c r="H110"/>
  <c r="J110"/>
  <c r="L110" s="1"/>
  <c r="P110" s="1"/>
  <c r="S110" s="1"/>
  <c r="E128"/>
  <c r="J146"/>
  <c r="L146" s="1"/>
  <c r="P146" s="1"/>
  <c r="S146" s="1"/>
  <c r="H146"/>
  <c r="J232"/>
  <c r="L232" s="1"/>
  <c r="P232" s="1"/>
  <c r="S232" s="1"/>
  <c r="H232"/>
  <c r="H221"/>
  <c r="J221"/>
  <c r="L221" s="1"/>
  <c r="P221" s="1"/>
  <c r="S221" s="1"/>
  <c r="J226"/>
  <c r="L226" s="1"/>
  <c r="P226" s="1"/>
  <c r="S226" s="1"/>
  <c r="H226"/>
  <c r="H215"/>
  <c r="J215"/>
  <c r="L215" s="1"/>
  <c r="P215" s="1"/>
  <c r="S215" s="1"/>
  <c r="H211"/>
  <c r="J211"/>
  <c r="L211" s="1"/>
  <c r="P211" s="1"/>
  <c r="S211" s="1"/>
  <c r="I72" i="47"/>
  <c r="K72" s="1"/>
  <c r="M72" s="1"/>
  <c r="P72" s="1"/>
  <c r="S72" s="1"/>
  <c r="I80"/>
  <c r="K80" s="1"/>
  <c r="M80" s="1"/>
  <c r="P80" s="1"/>
  <c r="S80" s="1"/>
  <c r="H157" i="36"/>
  <c r="J305"/>
  <c r="L305" s="1"/>
  <c r="P305" s="1"/>
  <c r="S305" s="1"/>
  <c r="H305"/>
  <c r="J310"/>
  <c r="L310" s="1"/>
  <c r="P310" s="1"/>
  <c r="S310" s="1"/>
  <c r="H310"/>
  <c r="E278"/>
  <c r="J279"/>
  <c r="L279" s="1"/>
  <c r="P279" s="1"/>
  <c r="S279" s="1"/>
  <c r="H279"/>
  <c r="J284"/>
  <c r="L284" s="1"/>
  <c r="P284" s="1"/>
  <c r="S284" s="1"/>
  <c r="H284"/>
  <c r="H295"/>
  <c r="H290"/>
  <c r="E264"/>
  <c r="J264" s="1"/>
  <c r="L264" s="1"/>
  <c r="P264" s="1"/>
  <c r="S264" s="1"/>
  <c r="H268"/>
  <c r="H241"/>
  <c r="E155"/>
  <c r="J155" s="1"/>
  <c r="L155" s="1"/>
  <c r="P155" s="1"/>
  <c r="S155" s="1"/>
  <c r="H156"/>
  <c r="H82"/>
  <c r="H134"/>
  <c r="I146" i="47"/>
  <c r="K146" s="1"/>
  <c r="M146" s="1"/>
  <c r="P146" s="1"/>
  <c r="E210" i="36"/>
  <c r="E27"/>
  <c r="E11" s="1"/>
  <c r="E81"/>
  <c r="J81" s="1"/>
  <c r="L81" s="1"/>
  <c r="P81" s="1"/>
  <c r="S81" s="1"/>
  <c r="E109"/>
  <c r="J109" s="1"/>
  <c r="L109" s="1"/>
  <c r="P109" s="1"/>
  <c r="S109" s="1"/>
  <c r="E240"/>
  <c r="J240" s="1"/>
  <c r="L240" s="1"/>
  <c r="P240" s="1"/>
  <c r="S240" s="1"/>
  <c r="E322"/>
  <c r="E209"/>
  <c r="E181" s="1"/>
  <c r="E283"/>
  <c r="J283" s="1"/>
  <c r="L283" s="1"/>
  <c r="P283" s="1"/>
  <c r="S283" s="1"/>
  <c r="E304"/>
  <c r="F75" i="47"/>
  <c r="I75" s="1"/>
  <c r="K75" s="1"/>
  <c r="M76"/>
  <c r="P76" s="1"/>
  <c r="S76" s="1"/>
  <c r="F71"/>
  <c r="F79"/>
  <c r="E348" i="36"/>
  <c r="E347"/>
  <c r="F298" i="47"/>
  <c r="I298" s="1"/>
  <c r="F312"/>
  <c r="I312" s="1"/>
  <c r="J348" i="36" l="1"/>
  <c r="L348" s="1"/>
  <c r="P348" s="1"/>
  <c r="H348"/>
  <c r="J347"/>
  <c r="L347" s="1"/>
  <c r="P347" s="1"/>
  <c r="H347"/>
  <c r="J322"/>
  <c r="L322" s="1"/>
  <c r="P322" s="1"/>
  <c r="S322" s="1"/>
  <c r="H322"/>
  <c r="K298" i="47"/>
  <c r="M298" s="1"/>
  <c r="P298" s="1"/>
  <c r="S298" s="1"/>
  <c r="K312"/>
  <c r="M312" s="1"/>
  <c r="P312" s="1"/>
  <c r="S312" s="1"/>
  <c r="J11" i="36"/>
  <c r="L11" s="1"/>
  <c r="P11" s="1"/>
  <c r="S11" s="1"/>
  <c r="H11"/>
  <c r="J27"/>
  <c r="L27" s="1"/>
  <c r="P27" s="1"/>
  <c r="S27" s="1"/>
  <c r="H27"/>
  <c r="E106"/>
  <c r="J106" s="1"/>
  <c r="L106" s="1"/>
  <c r="P106" s="1"/>
  <c r="S106" s="1"/>
  <c r="H128"/>
  <c r="J128"/>
  <c r="L128" s="1"/>
  <c r="P128" s="1"/>
  <c r="S128" s="1"/>
  <c r="H181"/>
  <c r="J181"/>
  <c r="L181" s="1"/>
  <c r="P181" s="1"/>
  <c r="S181" s="1"/>
  <c r="H209"/>
  <c r="J209"/>
  <c r="L209" s="1"/>
  <c r="P209" s="1"/>
  <c r="S209" s="1"/>
  <c r="J210"/>
  <c r="L210" s="1"/>
  <c r="P210" s="1"/>
  <c r="S210" s="1"/>
  <c r="H210"/>
  <c r="I79" i="47"/>
  <c r="K79" s="1"/>
  <c r="M79" s="1"/>
  <c r="P79" s="1"/>
  <c r="S79" s="1"/>
  <c r="I71"/>
  <c r="K71" s="1"/>
  <c r="M71" s="1"/>
  <c r="P71" s="1"/>
  <c r="S71" s="1"/>
  <c r="J304" i="36"/>
  <c r="L304" s="1"/>
  <c r="P304" s="1"/>
  <c r="S304" s="1"/>
  <c r="H304"/>
  <c r="H278"/>
  <c r="J278"/>
  <c r="L278" s="1"/>
  <c r="P278" s="1"/>
  <c r="S278" s="1"/>
  <c r="H283"/>
  <c r="H264"/>
  <c r="H240"/>
  <c r="E145"/>
  <c r="J145" s="1"/>
  <c r="L145" s="1"/>
  <c r="P145" s="1"/>
  <c r="S145" s="1"/>
  <c r="H155"/>
  <c r="H106"/>
  <c r="H109"/>
  <c r="H81"/>
  <c r="E239"/>
  <c r="J239" s="1"/>
  <c r="L239" s="1"/>
  <c r="P239" s="1"/>
  <c r="S239" s="1"/>
  <c r="E277"/>
  <c r="J277" s="1"/>
  <c r="L277" s="1"/>
  <c r="P277" s="1"/>
  <c r="S277" s="1"/>
  <c r="F78" i="47"/>
  <c r="F70"/>
  <c r="F74"/>
  <c r="M75"/>
  <c r="P75" s="1"/>
  <c r="S75" s="1"/>
  <c r="F251" i="41"/>
  <c r="F249"/>
  <c r="F246"/>
  <c r="F244"/>
  <c r="F238"/>
  <c r="F236"/>
  <c r="F234"/>
  <c r="F231"/>
  <c r="F229"/>
  <c r="F222"/>
  <c r="F220"/>
  <c r="F217"/>
  <c r="F215"/>
  <c r="F213"/>
  <c r="F211"/>
  <c r="F208"/>
  <c r="I208" s="1"/>
  <c r="F205"/>
  <c r="F204"/>
  <c r="F202"/>
  <c r="F201"/>
  <c r="F185"/>
  <c r="K185" s="1"/>
  <c r="M185" s="1"/>
  <c r="P185" s="1"/>
  <c r="F183"/>
  <c r="F179"/>
  <c r="K179" s="1"/>
  <c r="M179" s="1"/>
  <c r="P179" s="1"/>
  <c r="S179" s="1"/>
  <c r="F177"/>
  <c r="K177" s="1"/>
  <c r="M177" s="1"/>
  <c r="P177" s="1"/>
  <c r="S177" s="1"/>
  <c r="F170"/>
  <c r="I170" s="1"/>
  <c r="F166"/>
  <c r="I166" s="1"/>
  <c r="F158"/>
  <c r="I158" s="1"/>
  <c r="F153"/>
  <c r="F149"/>
  <c r="F146"/>
  <c r="I146" s="1"/>
  <c r="F139"/>
  <c r="F131"/>
  <c r="F122"/>
  <c r="F118"/>
  <c r="F113"/>
  <c r="F111"/>
  <c r="F95"/>
  <c r="F83"/>
  <c r="I83" s="1"/>
  <c r="F77"/>
  <c r="I77" s="1"/>
  <c r="K77" s="1"/>
  <c r="M77" s="1"/>
  <c r="P77" s="1"/>
  <c r="F73"/>
  <c r="I73" s="1"/>
  <c r="K73" s="1"/>
  <c r="M73" s="1"/>
  <c r="P73" s="1"/>
  <c r="F69"/>
  <c r="I69" s="1"/>
  <c r="K69" s="1"/>
  <c r="M69" s="1"/>
  <c r="P69" s="1"/>
  <c r="F65"/>
  <c r="I65" s="1"/>
  <c r="K65" s="1"/>
  <c r="M65" s="1"/>
  <c r="P65" s="1"/>
  <c r="F61"/>
  <c r="F49"/>
  <c r="F46"/>
  <c r="F44"/>
  <c r="F36"/>
  <c r="F30"/>
  <c r="F18"/>
  <c r="F16"/>
  <c r="I16" s="1"/>
  <c r="F403" i="47"/>
  <c r="F401"/>
  <c r="F386"/>
  <c r="I386" s="1"/>
  <c r="K386" s="1"/>
  <c r="M386" s="1"/>
  <c r="P386" s="1"/>
  <c r="S386" s="1"/>
  <c r="F375"/>
  <c r="F369"/>
  <c r="F352"/>
  <c r="F346"/>
  <c r="F337"/>
  <c r="I337" s="1"/>
  <c r="F334"/>
  <c r="I334" s="1"/>
  <c r="F328"/>
  <c r="I328" s="1"/>
  <c r="F326"/>
  <c r="I326" s="1"/>
  <c r="F321"/>
  <c r="I321" s="1"/>
  <c r="F297"/>
  <c r="I297" s="1"/>
  <c r="F277"/>
  <c r="F250"/>
  <c r="I250" s="1"/>
  <c r="K250" s="1"/>
  <c r="F231"/>
  <c r="F215"/>
  <c r="I215" s="1"/>
  <c r="K215" s="1"/>
  <c r="F178"/>
  <c r="I178" s="1"/>
  <c r="K178" s="1"/>
  <c r="F172"/>
  <c r="F170"/>
  <c r="F159"/>
  <c r="F154"/>
  <c r="F145"/>
  <c r="F143"/>
  <c r="F140"/>
  <c r="F128"/>
  <c r="F123"/>
  <c r="F111"/>
  <c r="F109"/>
  <c r="F104"/>
  <c r="I104" s="1"/>
  <c r="K104" s="1"/>
  <c r="F99"/>
  <c r="I99" s="1"/>
  <c r="K99" s="1"/>
  <c r="F96"/>
  <c r="I96" s="1"/>
  <c r="K96" s="1"/>
  <c r="F92"/>
  <c r="I92" s="1"/>
  <c r="K92" s="1"/>
  <c r="F84"/>
  <c r="F62"/>
  <c r="F59"/>
  <c r="F52"/>
  <c r="I52" s="1"/>
  <c r="K52" s="1"/>
  <c r="F46"/>
  <c r="I46" s="1"/>
  <c r="K46" s="1"/>
  <c r="F32"/>
  <c r="I32" s="1"/>
  <c r="K32" s="1"/>
  <c r="F25"/>
  <c r="I25" s="1"/>
  <c r="K25" s="1"/>
  <c r="F18"/>
  <c r="I18" s="1"/>
  <c r="K18" s="1"/>
  <c r="C51" i="2"/>
  <c r="C49"/>
  <c r="C44"/>
  <c r="F44" s="1"/>
  <c r="C37"/>
  <c r="C34"/>
  <c r="C32"/>
  <c r="F32" s="1"/>
  <c r="C20"/>
  <c r="C15"/>
  <c r="C12"/>
  <c r="F12" s="1"/>
  <c r="K321" i="47" l="1"/>
  <c r="M321" s="1"/>
  <c r="P321" s="1"/>
  <c r="S321" s="1"/>
  <c r="K328"/>
  <c r="M328" s="1"/>
  <c r="P328" s="1"/>
  <c r="S328" s="1"/>
  <c r="K337"/>
  <c r="M337" s="1"/>
  <c r="P337" s="1"/>
  <c r="S337" s="1"/>
  <c r="K297"/>
  <c r="M297" s="1"/>
  <c r="P297" s="1"/>
  <c r="S297" s="1"/>
  <c r="K326"/>
  <c r="M326" s="1"/>
  <c r="P326" s="1"/>
  <c r="S326" s="1"/>
  <c r="K334"/>
  <c r="M334" s="1"/>
  <c r="P334" s="1"/>
  <c r="S334" s="1"/>
  <c r="H15" i="2"/>
  <c r="J15" s="1"/>
  <c r="F15"/>
  <c r="H37"/>
  <c r="J37" s="1"/>
  <c r="F37"/>
  <c r="H49"/>
  <c r="J49" s="1"/>
  <c r="F49"/>
  <c r="H20"/>
  <c r="J20" s="1"/>
  <c r="F20"/>
  <c r="H34"/>
  <c r="J34" s="1"/>
  <c r="F34"/>
  <c r="H51"/>
  <c r="J51" s="1"/>
  <c r="F51"/>
  <c r="I84" i="47"/>
  <c r="K84" s="1"/>
  <c r="M84" s="1"/>
  <c r="P84" s="1"/>
  <c r="S84" s="1"/>
  <c r="K18" i="41"/>
  <c r="M18" s="1"/>
  <c r="P18" s="1"/>
  <c r="I18"/>
  <c r="F35"/>
  <c r="F34" s="1"/>
  <c r="I36"/>
  <c r="K36" s="1"/>
  <c r="M36" s="1"/>
  <c r="P36" s="1"/>
  <c r="F45"/>
  <c r="I46"/>
  <c r="K46"/>
  <c r="M46" s="1"/>
  <c r="P46" s="1"/>
  <c r="F60"/>
  <c r="I61"/>
  <c r="K61"/>
  <c r="M61" s="1"/>
  <c r="P61" s="1"/>
  <c r="F94"/>
  <c r="I95"/>
  <c r="K95" s="1"/>
  <c r="M95" s="1"/>
  <c r="P95" s="1"/>
  <c r="F112"/>
  <c r="I113"/>
  <c r="K113"/>
  <c r="M113" s="1"/>
  <c r="P113" s="1"/>
  <c r="F121"/>
  <c r="I122"/>
  <c r="K122"/>
  <c r="M122" s="1"/>
  <c r="P122" s="1"/>
  <c r="F138"/>
  <c r="F137" s="1"/>
  <c r="I137" s="1"/>
  <c r="K137" s="1"/>
  <c r="M137" s="1"/>
  <c r="P137" s="1"/>
  <c r="I139"/>
  <c r="K139" s="1"/>
  <c r="M139" s="1"/>
  <c r="P139" s="1"/>
  <c r="I149"/>
  <c r="K149"/>
  <c r="M149" s="1"/>
  <c r="P149" s="1"/>
  <c r="F178"/>
  <c r="K178" s="1"/>
  <c r="M178" s="1"/>
  <c r="P178" s="1"/>
  <c r="S178" s="1"/>
  <c r="I179"/>
  <c r="I185"/>
  <c r="K202"/>
  <c r="M202" s="1"/>
  <c r="P202" s="1"/>
  <c r="S202" s="1"/>
  <c r="I202"/>
  <c r="K205"/>
  <c r="M205" s="1"/>
  <c r="P205" s="1"/>
  <c r="S205" s="1"/>
  <c r="I205"/>
  <c r="K211"/>
  <c r="M211" s="1"/>
  <c r="P211" s="1"/>
  <c r="S211" s="1"/>
  <c r="I211"/>
  <c r="K215"/>
  <c r="M215" s="1"/>
  <c r="P215" s="1"/>
  <c r="S215" s="1"/>
  <c r="I215"/>
  <c r="K220"/>
  <c r="M220" s="1"/>
  <c r="P220" s="1"/>
  <c r="S220" s="1"/>
  <c r="I220"/>
  <c r="F228"/>
  <c r="I229"/>
  <c r="K229"/>
  <c r="M229" s="1"/>
  <c r="P229" s="1"/>
  <c r="S229" s="1"/>
  <c r="I234"/>
  <c r="K234"/>
  <c r="M234" s="1"/>
  <c r="P234" s="1"/>
  <c r="S234" s="1"/>
  <c r="I238"/>
  <c r="K238"/>
  <c r="M238" s="1"/>
  <c r="P238" s="1"/>
  <c r="S238" s="1"/>
  <c r="I246"/>
  <c r="K246"/>
  <c r="M246" s="1"/>
  <c r="P246" s="1"/>
  <c r="S246" s="1"/>
  <c r="I251"/>
  <c r="K251"/>
  <c r="M251" s="1"/>
  <c r="P251" s="1"/>
  <c r="S251" s="1"/>
  <c r="F29"/>
  <c r="I30"/>
  <c r="K30"/>
  <c r="M30" s="1"/>
  <c r="P30" s="1"/>
  <c r="I44"/>
  <c r="K44"/>
  <c r="M44" s="1"/>
  <c r="P44" s="1"/>
  <c r="F110"/>
  <c r="I111"/>
  <c r="K111"/>
  <c r="M111" s="1"/>
  <c r="P111" s="1"/>
  <c r="I118"/>
  <c r="K118" s="1"/>
  <c r="M118" s="1"/>
  <c r="P118" s="1"/>
  <c r="K131"/>
  <c r="M131" s="1"/>
  <c r="P131" s="1"/>
  <c r="I131"/>
  <c r="F152"/>
  <c r="I153"/>
  <c r="K153"/>
  <c r="M153" s="1"/>
  <c r="P153" s="1"/>
  <c r="F176"/>
  <c r="K176" s="1"/>
  <c r="M176" s="1"/>
  <c r="P176" s="1"/>
  <c r="S176" s="1"/>
  <c r="I177"/>
  <c r="I183"/>
  <c r="K183"/>
  <c r="M183" s="1"/>
  <c r="P183" s="1"/>
  <c r="K201"/>
  <c r="M201" s="1"/>
  <c r="P201" s="1"/>
  <c r="S201" s="1"/>
  <c r="I201"/>
  <c r="K204"/>
  <c r="M204" s="1"/>
  <c r="P204" s="1"/>
  <c r="S204" s="1"/>
  <c r="I204"/>
  <c r="K213"/>
  <c r="M213" s="1"/>
  <c r="P213" s="1"/>
  <c r="S213" s="1"/>
  <c r="I213"/>
  <c r="K217"/>
  <c r="M217" s="1"/>
  <c r="P217" s="1"/>
  <c r="S217" s="1"/>
  <c r="I217"/>
  <c r="K222"/>
  <c r="M222" s="1"/>
  <c r="P222" s="1"/>
  <c r="S222" s="1"/>
  <c r="I222"/>
  <c r="I231"/>
  <c r="K231"/>
  <c r="M231" s="1"/>
  <c r="P231" s="1"/>
  <c r="S231" s="1"/>
  <c r="I236"/>
  <c r="K236"/>
  <c r="M236" s="1"/>
  <c r="P236" s="1"/>
  <c r="S236" s="1"/>
  <c r="I244"/>
  <c r="K244"/>
  <c r="M244" s="1"/>
  <c r="P244" s="1"/>
  <c r="S244" s="1"/>
  <c r="I249"/>
  <c r="K249"/>
  <c r="M249" s="1"/>
  <c r="P249" s="1"/>
  <c r="S249" s="1"/>
  <c r="F48"/>
  <c r="I49"/>
  <c r="K49" s="1"/>
  <c r="M49" s="1"/>
  <c r="P49" s="1"/>
  <c r="S49" s="1"/>
  <c r="H277" i="36"/>
  <c r="H239"/>
  <c r="H145"/>
  <c r="I62" i="47"/>
  <c r="K62" s="1"/>
  <c r="M62" s="1"/>
  <c r="P62" s="1"/>
  <c r="S62" s="1"/>
  <c r="I109"/>
  <c r="K109" s="1"/>
  <c r="M109" s="1"/>
  <c r="P109" s="1"/>
  <c r="I123"/>
  <c r="K123" s="1"/>
  <c r="M123" s="1"/>
  <c r="P123" s="1"/>
  <c r="S123" s="1"/>
  <c r="I140"/>
  <c r="K140" s="1"/>
  <c r="M140" s="1"/>
  <c r="P140" s="1"/>
  <c r="S140" s="1"/>
  <c r="I145"/>
  <c r="K145" s="1"/>
  <c r="M145" s="1"/>
  <c r="P145" s="1"/>
  <c r="I159"/>
  <c r="K159" s="1"/>
  <c r="M159" s="1"/>
  <c r="P159" s="1"/>
  <c r="S159" s="1"/>
  <c r="I172"/>
  <c r="K172" s="1"/>
  <c r="M172" s="1"/>
  <c r="P172" s="1"/>
  <c r="S172" s="1"/>
  <c r="M346"/>
  <c r="P346" s="1"/>
  <c r="S346" s="1"/>
  <c r="I346"/>
  <c r="K346" s="1"/>
  <c r="K369"/>
  <c r="M369" s="1"/>
  <c r="P369" s="1"/>
  <c r="S369" s="1"/>
  <c r="I369"/>
  <c r="K403"/>
  <c r="M403" s="1"/>
  <c r="P403" s="1"/>
  <c r="S403" s="1"/>
  <c r="I403"/>
  <c r="I74"/>
  <c r="K74" s="1"/>
  <c r="M74" s="1"/>
  <c r="P74" s="1"/>
  <c r="S74" s="1"/>
  <c r="I70"/>
  <c r="K70" s="1"/>
  <c r="M70" s="1"/>
  <c r="P70" s="1"/>
  <c r="S70" s="1"/>
  <c r="I78"/>
  <c r="K78" s="1"/>
  <c r="M78" s="1"/>
  <c r="P78" s="1"/>
  <c r="S78" s="1"/>
  <c r="I59"/>
  <c r="K59" s="1"/>
  <c r="M59" s="1"/>
  <c r="P59" s="1"/>
  <c r="S59" s="1"/>
  <c r="I111"/>
  <c r="K111" s="1"/>
  <c r="M111" s="1"/>
  <c r="P111" s="1"/>
  <c r="I128"/>
  <c r="K128" s="1"/>
  <c r="M128" s="1"/>
  <c r="P128" s="1"/>
  <c r="S128" s="1"/>
  <c r="I143"/>
  <c r="K143" s="1"/>
  <c r="M143" s="1"/>
  <c r="P143" s="1"/>
  <c r="I154"/>
  <c r="K154" s="1"/>
  <c r="M154" s="1"/>
  <c r="P154" s="1"/>
  <c r="S154" s="1"/>
  <c r="I170"/>
  <c r="K170" s="1"/>
  <c r="M170" s="1"/>
  <c r="P170" s="1"/>
  <c r="S170" s="1"/>
  <c r="I231"/>
  <c r="K231" s="1"/>
  <c r="M231" s="1"/>
  <c r="P231" s="1"/>
  <c r="S231" s="1"/>
  <c r="I352"/>
  <c r="K352" s="1"/>
  <c r="M352" s="1"/>
  <c r="P352" s="1"/>
  <c r="S352" s="1"/>
  <c r="K375"/>
  <c r="M375" s="1"/>
  <c r="P375" s="1"/>
  <c r="S375" s="1"/>
  <c r="I375"/>
  <c r="K401"/>
  <c r="M401" s="1"/>
  <c r="P401" s="1"/>
  <c r="S401" s="1"/>
  <c r="I401"/>
  <c r="I277"/>
  <c r="K277" s="1"/>
  <c r="M277" s="1"/>
  <c r="P277" s="1"/>
  <c r="S277" s="1"/>
  <c r="E238" i="36"/>
  <c r="J238" s="1"/>
  <c r="L238" s="1"/>
  <c r="P238" s="1"/>
  <c r="S238" s="1"/>
  <c r="E10"/>
  <c r="J10" s="1"/>
  <c r="L10" s="1"/>
  <c r="F169" i="41"/>
  <c r="I169" s="1"/>
  <c r="K170"/>
  <c r="M170" s="1"/>
  <c r="P170" s="1"/>
  <c r="F165"/>
  <c r="K166"/>
  <c r="M166" s="1"/>
  <c r="P166" s="1"/>
  <c r="F157"/>
  <c r="I157" s="1"/>
  <c r="K158"/>
  <c r="M158" s="1"/>
  <c r="P158" s="1"/>
  <c r="F145"/>
  <c r="I145" s="1"/>
  <c r="K146"/>
  <c r="M146" s="1"/>
  <c r="P146" s="1"/>
  <c r="F82"/>
  <c r="I82" s="1"/>
  <c r="K83"/>
  <c r="M83" s="1"/>
  <c r="P83" s="1"/>
  <c r="F76"/>
  <c r="I76" s="1"/>
  <c r="K76" s="1"/>
  <c r="M76" s="1"/>
  <c r="P76" s="1"/>
  <c r="F72"/>
  <c r="I72" s="1"/>
  <c r="K72" s="1"/>
  <c r="M72" s="1"/>
  <c r="P72" s="1"/>
  <c r="F68"/>
  <c r="I68" s="1"/>
  <c r="K68" s="1"/>
  <c r="M68" s="1"/>
  <c r="P68" s="1"/>
  <c r="F64"/>
  <c r="I64" s="1"/>
  <c r="K64" s="1"/>
  <c r="M64" s="1"/>
  <c r="P64" s="1"/>
  <c r="F15"/>
  <c r="F12" s="1"/>
  <c r="I12" s="1"/>
  <c r="K16"/>
  <c r="M16" s="1"/>
  <c r="P16" s="1"/>
  <c r="F207"/>
  <c r="K208"/>
  <c r="M208" s="1"/>
  <c r="P208" s="1"/>
  <c r="S208" s="1"/>
  <c r="F142" i="47"/>
  <c r="F144"/>
  <c r="C43" i="2"/>
  <c r="H44"/>
  <c r="J44" s="1"/>
  <c r="C11"/>
  <c r="H12"/>
  <c r="J12" s="1"/>
  <c r="C31"/>
  <c r="H32"/>
  <c r="J32" s="1"/>
  <c r="F139" i="47"/>
  <c r="F333"/>
  <c r="I333" s="1"/>
  <c r="F320"/>
  <c r="I320" s="1"/>
  <c r="F336"/>
  <c r="I336" s="1"/>
  <c r="F385"/>
  <c r="I385" s="1"/>
  <c r="K385" s="1"/>
  <c r="M385" s="1"/>
  <c r="P385" s="1"/>
  <c r="S385" s="1"/>
  <c r="F247"/>
  <c r="I247" s="1"/>
  <c r="K247" s="1"/>
  <c r="M250"/>
  <c r="P250" s="1"/>
  <c r="S250" s="1"/>
  <c r="F213"/>
  <c r="I213" s="1"/>
  <c r="K213" s="1"/>
  <c r="M215"/>
  <c r="P215" s="1"/>
  <c r="S215" s="1"/>
  <c r="F177"/>
  <c r="I177" s="1"/>
  <c r="K177" s="1"/>
  <c r="M178"/>
  <c r="P178" s="1"/>
  <c r="S178" s="1"/>
  <c r="F17"/>
  <c r="M18"/>
  <c r="P18" s="1"/>
  <c r="S18" s="1"/>
  <c r="F31"/>
  <c r="M32"/>
  <c r="P32" s="1"/>
  <c r="S32" s="1"/>
  <c r="F51"/>
  <c r="M52"/>
  <c r="P52" s="1"/>
  <c r="S52" s="1"/>
  <c r="F91"/>
  <c r="M92"/>
  <c r="P92" s="1"/>
  <c r="S92" s="1"/>
  <c r="F98"/>
  <c r="M99"/>
  <c r="P99" s="1"/>
  <c r="S99" s="1"/>
  <c r="F24"/>
  <c r="I24" s="1"/>
  <c r="K24" s="1"/>
  <c r="M25"/>
  <c r="P25" s="1"/>
  <c r="S25" s="1"/>
  <c r="F45"/>
  <c r="I45" s="1"/>
  <c r="K45" s="1"/>
  <c r="M46"/>
  <c r="P46" s="1"/>
  <c r="S46" s="1"/>
  <c r="F83"/>
  <c r="F95"/>
  <c r="M96"/>
  <c r="P96" s="1"/>
  <c r="S96" s="1"/>
  <c r="F103"/>
  <c r="I103" s="1"/>
  <c r="K103" s="1"/>
  <c r="M104"/>
  <c r="P104" s="1"/>
  <c r="S104" s="1"/>
  <c r="F230"/>
  <c r="F122"/>
  <c r="F373"/>
  <c r="K373" s="1"/>
  <c r="M373" s="1"/>
  <c r="P373" s="1"/>
  <c r="S373" s="1"/>
  <c r="F374"/>
  <c r="F137"/>
  <c r="F116" i="41"/>
  <c r="F117"/>
  <c r="F276" i="47"/>
  <c r="F108"/>
  <c r="F107"/>
  <c r="I107" s="1"/>
  <c r="K107" s="1"/>
  <c r="F214"/>
  <c r="C10" i="2"/>
  <c r="F210" i="41"/>
  <c r="I210" s="1"/>
  <c r="F243"/>
  <c r="F248"/>
  <c r="F350" i="47"/>
  <c r="I350" s="1"/>
  <c r="K350" s="1"/>
  <c r="F344"/>
  <c r="I344" s="1"/>
  <c r="F345"/>
  <c r="I345" s="1"/>
  <c r="F367"/>
  <c r="I367" s="1"/>
  <c r="F368"/>
  <c r="F319"/>
  <c r="I319" s="1"/>
  <c r="F400"/>
  <c r="F183"/>
  <c r="I183" s="1"/>
  <c r="K183" s="1"/>
  <c r="F184"/>
  <c r="F169"/>
  <c r="I169" s="1"/>
  <c r="K169" s="1"/>
  <c r="F128" i="41"/>
  <c r="I128" s="1"/>
  <c r="F109"/>
  <c r="F120"/>
  <c r="F28"/>
  <c r="F325" i="47"/>
  <c r="I325" s="1"/>
  <c r="F16"/>
  <c r="I16" s="1"/>
  <c r="K16" s="1"/>
  <c r="F90"/>
  <c r="F151"/>
  <c r="F156"/>
  <c r="F311"/>
  <c r="I311" s="1"/>
  <c r="F94"/>
  <c r="P32" i="2" l="1"/>
  <c r="M32"/>
  <c r="P12"/>
  <c r="M12"/>
  <c r="P44"/>
  <c r="M44"/>
  <c r="P34"/>
  <c r="M34"/>
  <c r="P20"/>
  <c r="M20"/>
  <c r="P49"/>
  <c r="M49"/>
  <c r="P37"/>
  <c r="M37"/>
  <c r="P15"/>
  <c r="M15"/>
  <c r="P51"/>
  <c r="M51"/>
  <c r="K325" i="47"/>
  <c r="M325" s="1"/>
  <c r="P325" s="1"/>
  <c r="S325" s="1"/>
  <c r="K336"/>
  <c r="M336" s="1"/>
  <c r="P336" s="1"/>
  <c r="S336" s="1"/>
  <c r="K319"/>
  <c r="M319" s="1"/>
  <c r="P319" s="1"/>
  <c r="S319" s="1"/>
  <c r="K333"/>
  <c r="M333" s="1"/>
  <c r="P333" s="1"/>
  <c r="S333" s="1"/>
  <c r="K311"/>
  <c r="M311" s="1"/>
  <c r="P311" s="1"/>
  <c r="S311" s="1"/>
  <c r="K320"/>
  <c r="M320" s="1"/>
  <c r="P320" s="1"/>
  <c r="S320" s="1"/>
  <c r="K345"/>
  <c r="M345" s="1"/>
  <c r="P345" s="1"/>
  <c r="S345" s="1"/>
  <c r="K344"/>
  <c r="M344" s="1"/>
  <c r="P344" s="1"/>
  <c r="S344" s="1"/>
  <c r="H10" i="2"/>
  <c r="J10" s="1"/>
  <c r="F10"/>
  <c r="H31"/>
  <c r="J31" s="1"/>
  <c r="F31"/>
  <c r="H11"/>
  <c r="J11" s="1"/>
  <c r="F11"/>
  <c r="H43"/>
  <c r="J43" s="1"/>
  <c r="F43"/>
  <c r="I83" i="47"/>
  <c r="K83" s="1"/>
  <c r="M83" s="1"/>
  <c r="P83" s="1"/>
  <c r="S83" s="1"/>
  <c r="I230"/>
  <c r="K230" s="1"/>
  <c r="M230" s="1"/>
  <c r="P230" s="1"/>
  <c r="S230" s="1"/>
  <c r="I120" i="41"/>
  <c r="K120"/>
  <c r="M120" s="1"/>
  <c r="P120" s="1"/>
  <c r="F33"/>
  <c r="I33" s="1"/>
  <c r="K33" s="1"/>
  <c r="M33" s="1"/>
  <c r="P33" s="1"/>
  <c r="S33" s="1"/>
  <c r="I34"/>
  <c r="K34" s="1"/>
  <c r="M34" s="1"/>
  <c r="P34" s="1"/>
  <c r="I248"/>
  <c r="K248"/>
  <c r="M248" s="1"/>
  <c r="P248" s="1"/>
  <c r="S248" s="1"/>
  <c r="I116"/>
  <c r="K116" s="1"/>
  <c r="M116" s="1"/>
  <c r="P116" s="1"/>
  <c r="I152"/>
  <c r="K152"/>
  <c r="M152" s="1"/>
  <c r="P152" s="1"/>
  <c r="I29"/>
  <c r="K29"/>
  <c r="M29" s="1"/>
  <c r="P29" s="1"/>
  <c r="I178"/>
  <c r="I121"/>
  <c r="K121"/>
  <c r="M121" s="1"/>
  <c r="P121" s="1"/>
  <c r="I60"/>
  <c r="K60"/>
  <c r="M60" s="1"/>
  <c r="P60" s="1"/>
  <c r="I35"/>
  <c r="K35" s="1"/>
  <c r="M35" s="1"/>
  <c r="P35" s="1"/>
  <c r="I28"/>
  <c r="K28"/>
  <c r="M28" s="1"/>
  <c r="P28" s="1"/>
  <c r="I109"/>
  <c r="K109"/>
  <c r="M109" s="1"/>
  <c r="P109" s="1"/>
  <c r="I243"/>
  <c r="K243"/>
  <c r="M243" s="1"/>
  <c r="P243" s="1"/>
  <c r="S243" s="1"/>
  <c r="I117"/>
  <c r="K117" s="1"/>
  <c r="M117" s="1"/>
  <c r="P117" s="1"/>
  <c r="K207"/>
  <c r="M207" s="1"/>
  <c r="P207" s="1"/>
  <c r="S207" s="1"/>
  <c r="I207"/>
  <c r="K15"/>
  <c r="M15" s="1"/>
  <c r="P15" s="1"/>
  <c r="I15"/>
  <c r="K165"/>
  <c r="M165" s="1"/>
  <c r="P165" s="1"/>
  <c r="I165"/>
  <c r="I176"/>
  <c r="I110"/>
  <c r="K110"/>
  <c r="M110" s="1"/>
  <c r="P110" s="1"/>
  <c r="I228"/>
  <c r="K228"/>
  <c r="M228" s="1"/>
  <c r="P228" s="1"/>
  <c r="S228" s="1"/>
  <c r="I138"/>
  <c r="K138" s="1"/>
  <c r="M138" s="1"/>
  <c r="P138" s="1"/>
  <c r="I112"/>
  <c r="K112"/>
  <c r="M112" s="1"/>
  <c r="P112" s="1"/>
  <c r="F93"/>
  <c r="I94"/>
  <c r="K94" s="1"/>
  <c r="M94" s="1"/>
  <c r="P94" s="1"/>
  <c r="I45"/>
  <c r="K45"/>
  <c r="M45" s="1"/>
  <c r="P45" s="1"/>
  <c r="I48"/>
  <c r="K48" s="1"/>
  <c r="M48" s="1"/>
  <c r="P48" s="1"/>
  <c r="S48" s="1"/>
  <c r="H238" i="36"/>
  <c r="H10"/>
  <c r="I151" i="47"/>
  <c r="K151" s="1"/>
  <c r="M151" s="1"/>
  <c r="P151" s="1"/>
  <c r="S151" s="1"/>
  <c r="K400"/>
  <c r="M400" s="1"/>
  <c r="P400" s="1"/>
  <c r="S400" s="1"/>
  <c r="I400"/>
  <c r="I276"/>
  <c r="K276" s="1"/>
  <c r="M276" s="1"/>
  <c r="P276" s="1"/>
  <c r="S276" s="1"/>
  <c r="I137"/>
  <c r="K137" s="1"/>
  <c r="M137" s="1"/>
  <c r="P137" s="1"/>
  <c r="S137" s="1"/>
  <c r="I95"/>
  <c r="K95" s="1"/>
  <c r="M95" s="1"/>
  <c r="P95" s="1"/>
  <c r="S95" s="1"/>
  <c r="I98"/>
  <c r="K98" s="1"/>
  <c r="M98" s="1"/>
  <c r="P98" s="1"/>
  <c r="S98" s="1"/>
  <c r="I91"/>
  <c r="K91" s="1"/>
  <c r="M91" s="1"/>
  <c r="P91" s="1"/>
  <c r="S91" s="1"/>
  <c r="I51"/>
  <c r="K51" s="1"/>
  <c r="M51" s="1"/>
  <c r="P51" s="1"/>
  <c r="S51" s="1"/>
  <c r="I31"/>
  <c r="K31" s="1"/>
  <c r="M31" s="1"/>
  <c r="P31" s="1"/>
  <c r="S31" s="1"/>
  <c r="I17"/>
  <c r="K17" s="1"/>
  <c r="M17" s="1"/>
  <c r="P17" s="1"/>
  <c r="S17" s="1"/>
  <c r="I144"/>
  <c r="K144" s="1"/>
  <c r="M144" s="1"/>
  <c r="P144" s="1"/>
  <c r="I184"/>
  <c r="K184" s="1"/>
  <c r="M184" s="1"/>
  <c r="P184" s="1"/>
  <c r="S184" s="1"/>
  <c r="K368"/>
  <c r="M368" s="1"/>
  <c r="P368" s="1"/>
  <c r="S368" s="1"/>
  <c r="I368"/>
  <c r="I94"/>
  <c r="K94" s="1"/>
  <c r="M94" s="1"/>
  <c r="P94" s="1"/>
  <c r="S94" s="1"/>
  <c r="I156"/>
  <c r="K156" s="1"/>
  <c r="M156" s="1"/>
  <c r="P156" s="1"/>
  <c r="S156" s="1"/>
  <c r="I90"/>
  <c r="K90" s="1"/>
  <c r="M90" s="1"/>
  <c r="P90" s="1"/>
  <c r="S90" s="1"/>
  <c r="I214"/>
  <c r="K214" s="1"/>
  <c r="M214" s="1"/>
  <c r="P214" s="1"/>
  <c r="S214" s="1"/>
  <c r="I108"/>
  <c r="K108" s="1"/>
  <c r="M108" s="1"/>
  <c r="P108" s="1"/>
  <c r="K374"/>
  <c r="M374" s="1"/>
  <c r="P374" s="1"/>
  <c r="S374" s="1"/>
  <c r="I374"/>
  <c r="I122"/>
  <c r="K122" s="1"/>
  <c r="M122" s="1"/>
  <c r="P122" s="1"/>
  <c r="S122" s="1"/>
  <c r="I139"/>
  <c r="K139" s="1"/>
  <c r="M139" s="1"/>
  <c r="P139" s="1"/>
  <c r="S139" s="1"/>
  <c r="I142"/>
  <c r="K142" s="1"/>
  <c r="M142" s="1"/>
  <c r="P142" s="1"/>
  <c r="S142" s="1"/>
  <c r="I373"/>
  <c r="F168" i="41"/>
  <c r="K169"/>
  <c r="M169" s="1"/>
  <c r="P169" s="1"/>
  <c r="F156"/>
  <c r="I156" s="1"/>
  <c r="K157"/>
  <c r="M157" s="1"/>
  <c r="P157" s="1"/>
  <c r="F144"/>
  <c r="I144" s="1"/>
  <c r="K145"/>
  <c r="M145" s="1"/>
  <c r="P145" s="1"/>
  <c r="F124"/>
  <c r="K128"/>
  <c r="M128" s="1"/>
  <c r="P128" s="1"/>
  <c r="F81"/>
  <c r="I81" s="1"/>
  <c r="K82"/>
  <c r="M82" s="1"/>
  <c r="P82" s="1"/>
  <c r="F75"/>
  <c r="F71"/>
  <c r="F67"/>
  <c r="F63"/>
  <c r="F11"/>
  <c r="K12"/>
  <c r="M12" s="1"/>
  <c r="P12" s="1"/>
  <c r="F200"/>
  <c r="K210"/>
  <c r="M210" s="1"/>
  <c r="P210" s="1"/>
  <c r="S210" s="1"/>
  <c r="F27"/>
  <c r="F136" i="47"/>
  <c r="F121"/>
  <c r="F138"/>
  <c r="F332"/>
  <c r="I332" s="1"/>
  <c r="F366"/>
  <c r="I366" s="1"/>
  <c r="K367"/>
  <c r="M367" s="1"/>
  <c r="P367" s="1"/>
  <c r="S367" s="1"/>
  <c r="F372"/>
  <c r="K372" s="1"/>
  <c r="M372" s="1"/>
  <c r="P372" s="1"/>
  <c r="S372" s="1"/>
  <c r="F343"/>
  <c r="I343" s="1"/>
  <c r="F349"/>
  <c r="I349" s="1"/>
  <c r="K349" s="1"/>
  <c r="M350"/>
  <c r="P350" s="1"/>
  <c r="S350" s="1"/>
  <c r="F246"/>
  <c r="M247"/>
  <c r="P247" s="1"/>
  <c r="S247" s="1"/>
  <c r="F229"/>
  <c r="F228" s="1"/>
  <c r="I228" s="1"/>
  <c r="F212"/>
  <c r="M213"/>
  <c r="P213" s="1"/>
  <c r="S213" s="1"/>
  <c r="F182"/>
  <c r="I182" s="1"/>
  <c r="K182" s="1"/>
  <c r="M183"/>
  <c r="P183" s="1"/>
  <c r="S183" s="1"/>
  <c r="F168"/>
  <c r="I168" s="1"/>
  <c r="K168" s="1"/>
  <c r="M169"/>
  <c r="P169" s="1"/>
  <c r="S169" s="1"/>
  <c r="F176"/>
  <c r="I176" s="1"/>
  <c r="K176" s="1"/>
  <c r="M177"/>
  <c r="P177" s="1"/>
  <c r="S177" s="1"/>
  <c r="M16"/>
  <c r="P16" s="1"/>
  <c r="S16" s="1"/>
  <c r="F106"/>
  <c r="I106" s="1"/>
  <c r="K106" s="1"/>
  <c r="M107"/>
  <c r="P107" s="1"/>
  <c r="F102"/>
  <c r="M103"/>
  <c r="P103" s="1"/>
  <c r="S103" s="1"/>
  <c r="F82"/>
  <c r="F44"/>
  <c r="M45"/>
  <c r="P45" s="1"/>
  <c r="S45" s="1"/>
  <c r="F23"/>
  <c r="M24"/>
  <c r="P24" s="1"/>
  <c r="S24" s="1"/>
  <c r="F275"/>
  <c r="F86" i="41"/>
  <c r="F324" i="47"/>
  <c r="I324" s="1"/>
  <c r="F399"/>
  <c r="I399" s="1"/>
  <c r="K399" s="1"/>
  <c r="M399" s="1"/>
  <c r="P399" s="1"/>
  <c r="S399" s="1"/>
  <c r="F395"/>
  <c r="I395" s="1"/>
  <c r="K395" s="1"/>
  <c r="M395" s="1"/>
  <c r="P395" s="1"/>
  <c r="S395" s="1"/>
  <c r="F86"/>
  <c r="C91" i="2"/>
  <c r="F242" i="41"/>
  <c r="F150" i="47"/>
  <c r="F288"/>
  <c r="I288" s="1"/>
  <c r="F89"/>
  <c r="P43" i="2" l="1"/>
  <c r="M43"/>
  <c r="P11"/>
  <c r="M11"/>
  <c r="P31"/>
  <c r="M31"/>
  <c r="P10"/>
  <c r="M10"/>
  <c r="K324" i="47"/>
  <c r="M324" s="1"/>
  <c r="P324" s="1"/>
  <c r="S324" s="1"/>
  <c r="K332"/>
  <c r="M332" s="1"/>
  <c r="P332" s="1"/>
  <c r="S332" s="1"/>
  <c r="K288"/>
  <c r="M288" s="1"/>
  <c r="P288" s="1"/>
  <c r="S288" s="1"/>
  <c r="K343"/>
  <c r="M343" s="1"/>
  <c r="P343" s="1"/>
  <c r="S343" s="1"/>
  <c r="I82"/>
  <c r="K82" s="1"/>
  <c r="M82" s="1"/>
  <c r="P82" s="1"/>
  <c r="S82" s="1"/>
  <c r="I229"/>
  <c r="K229" s="1"/>
  <c r="M229" s="1"/>
  <c r="P229" s="1"/>
  <c r="S229" s="1"/>
  <c r="F274"/>
  <c r="K200" i="41"/>
  <c r="M200" s="1"/>
  <c r="P200" s="1"/>
  <c r="S200" s="1"/>
  <c r="I200"/>
  <c r="K11"/>
  <c r="M11" s="1"/>
  <c r="P11" s="1"/>
  <c r="I11"/>
  <c r="I63"/>
  <c r="K63" s="1"/>
  <c r="M63" s="1"/>
  <c r="P63" s="1"/>
  <c r="I67"/>
  <c r="K67" s="1"/>
  <c r="M67" s="1"/>
  <c r="P67" s="1"/>
  <c r="I71"/>
  <c r="K71" s="1"/>
  <c r="M71" s="1"/>
  <c r="P71" s="1"/>
  <c r="I75"/>
  <c r="K75" s="1"/>
  <c r="M75" s="1"/>
  <c r="P75" s="1"/>
  <c r="K124"/>
  <c r="M124" s="1"/>
  <c r="P124" s="1"/>
  <c r="I124"/>
  <c r="K168"/>
  <c r="M168" s="1"/>
  <c r="P168" s="1"/>
  <c r="I168"/>
  <c r="F241"/>
  <c r="I242"/>
  <c r="K242"/>
  <c r="I86"/>
  <c r="K86" s="1"/>
  <c r="M86" s="1"/>
  <c r="P86" s="1"/>
  <c r="I93"/>
  <c r="K93" s="1"/>
  <c r="M93" s="1"/>
  <c r="P93" s="1"/>
  <c r="F136"/>
  <c r="I27"/>
  <c r="K27"/>
  <c r="M27" s="1"/>
  <c r="P27" s="1"/>
  <c r="S27" s="1"/>
  <c r="I86" i="47"/>
  <c r="K86" s="1"/>
  <c r="M86" s="1"/>
  <c r="P86" s="1"/>
  <c r="S86" s="1"/>
  <c r="I89"/>
  <c r="K89" s="1"/>
  <c r="M89" s="1"/>
  <c r="P89" s="1"/>
  <c r="S89" s="1"/>
  <c r="I150"/>
  <c r="K150" s="1"/>
  <c r="M150" s="1"/>
  <c r="P150" s="1"/>
  <c r="S150" s="1"/>
  <c r="I212"/>
  <c r="K212" s="1"/>
  <c r="M212" s="1"/>
  <c r="P212" s="1"/>
  <c r="S212" s="1"/>
  <c r="I246"/>
  <c r="K246" s="1"/>
  <c r="M246" s="1"/>
  <c r="P246" s="1"/>
  <c r="S246" s="1"/>
  <c r="I138"/>
  <c r="K138" s="1"/>
  <c r="M138" s="1"/>
  <c r="P138" s="1"/>
  <c r="S138" s="1"/>
  <c r="I136"/>
  <c r="K136" s="1"/>
  <c r="M136" s="1"/>
  <c r="P136" s="1"/>
  <c r="S136" s="1"/>
  <c r="I23"/>
  <c r="K23" s="1"/>
  <c r="M23" s="1"/>
  <c r="P23" s="1"/>
  <c r="S23" s="1"/>
  <c r="I44"/>
  <c r="K44" s="1"/>
  <c r="M44" s="1"/>
  <c r="P44" s="1"/>
  <c r="S44" s="1"/>
  <c r="I102"/>
  <c r="K102" s="1"/>
  <c r="M102" s="1"/>
  <c r="P102" s="1"/>
  <c r="S102" s="1"/>
  <c r="I121"/>
  <c r="K121" s="1"/>
  <c r="M121" s="1"/>
  <c r="P121" s="1"/>
  <c r="S121" s="1"/>
  <c r="I274"/>
  <c r="K274" s="1"/>
  <c r="I275"/>
  <c r="K275" s="1"/>
  <c r="M275" s="1"/>
  <c r="P275" s="1"/>
  <c r="S275" s="1"/>
  <c r="I372"/>
  <c r="H91" i="2"/>
  <c r="J91" s="1"/>
  <c r="F91"/>
  <c r="F155" i="41"/>
  <c r="K156"/>
  <c r="M156" s="1"/>
  <c r="P156" s="1"/>
  <c r="F143"/>
  <c r="I143" s="1"/>
  <c r="K144"/>
  <c r="M144" s="1"/>
  <c r="P144" s="1"/>
  <c r="K81"/>
  <c r="M81" s="1"/>
  <c r="P81" s="1"/>
  <c r="F80"/>
  <c r="F79"/>
  <c r="F287" i="47"/>
  <c r="I287" s="1"/>
  <c r="F120"/>
  <c r="F331"/>
  <c r="I331" s="1"/>
  <c r="F318"/>
  <c r="I318" s="1"/>
  <c r="F365"/>
  <c r="I365" s="1"/>
  <c r="K366"/>
  <c r="M366" s="1"/>
  <c r="P366" s="1"/>
  <c r="S366" s="1"/>
  <c r="F371"/>
  <c r="K371" s="1"/>
  <c r="M371" s="1"/>
  <c r="P371" s="1"/>
  <c r="S371" s="1"/>
  <c r="F348"/>
  <c r="I348" s="1"/>
  <c r="K348" s="1"/>
  <c r="M349"/>
  <c r="P349" s="1"/>
  <c r="S349" s="1"/>
  <c r="F181"/>
  <c r="I181" s="1"/>
  <c r="K181" s="1"/>
  <c r="M182"/>
  <c r="P182" s="1"/>
  <c r="S182" s="1"/>
  <c r="F175"/>
  <c r="M176"/>
  <c r="P176" s="1"/>
  <c r="S176" s="1"/>
  <c r="F167"/>
  <c r="I167" s="1"/>
  <c r="K167" s="1"/>
  <c r="M168"/>
  <c r="P168" s="1"/>
  <c r="S168" s="1"/>
  <c r="F69"/>
  <c r="F101"/>
  <c r="M106"/>
  <c r="P106" s="1"/>
  <c r="F15"/>
  <c r="F148"/>
  <c r="F149"/>
  <c r="M91" i="2" l="1"/>
  <c r="K241" i="41"/>
  <c r="M241" s="1"/>
  <c r="P241" s="1"/>
  <c r="S241" s="1"/>
  <c r="M242"/>
  <c r="P242" s="1"/>
  <c r="S242" s="1"/>
  <c r="K318" i="47"/>
  <c r="M318" s="1"/>
  <c r="P318" s="1"/>
  <c r="S318" s="1"/>
  <c r="K331"/>
  <c r="M331" s="1"/>
  <c r="P331" s="1"/>
  <c r="S331" s="1"/>
  <c r="K287"/>
  <c r="M287" s="1"/>
  <c r="P287" s="1"/>
  <c r="S287" s="1"/>
  <c r="M274"/>
  <c r="P274" s="1"/>
  <c r="S274" s="1"/>
  <c r="K228"/>
  <c r="M228" s="1"/>
  <c r="P228" s="1"/>
  <c r="S228" s="1"/>
  <c r="K79" i="41"/>
  <c r="M79" s="1"/>
  <c r="P79" s="1"/>
  <c r="I79"/>
  <c r="K155"/>
  <c r="M155" s="1"/>
  <c r="P155" s="1"/>
  <c r="I155"/>
  <c r="F240"/>
  <c r="I241"/>
  <c r="K80"/>
  <c r="M80" s="1"/>
  <c r="P80" s="1"/>
  <c r="I80"/>
  <c r="F135"/>
  <c r="I136"/>
  <c r="K136" s="1"/>
  <c r="M136" s="1"/>
  <c r="P136" s="1"/>
  <c r="I15" i="47"/>
  <c r="K15" s="1"/>
  <c r="M15" s="1"/>
  <c r="P15" s="1"/>
  <c r="S15" s="1"/>
  <c r="I101"/>
  <c r="K101" s="1"/>
  <c r="M101" s="1"/>
  <c r="P101" s="1"/>
  <c r="S101" s="1"/>
  <c r="I69"/>
  <c r="K69" s="1"/>
  <c r="M69" s="1"/>
  <c r="P69" s="1"/>
  <c r="S69" s="1"/>
  <c r="I149"/>
  <c r="K149" s="1"/>
  <c r="M149" s="1"/>
  <c r="P149" s="1"/>
  <c r="S149" s="1"/>
  <c r="I148"/>
  <c r="K148" s="1"/>
  <c r="M148" s="1"/>
  <c r="P148" s="1"/>
  <c r="S148" s="1"/>
  <c r="I175"/>
  <c r="K175" s="1"/>
  <c r="M175" s="1"/>
  <c r="P175" s="1"/>
  <c r="S175" s="1"/>
  <c r="I120"/>
  <c r="K120" s="1"/>
  <c r="M120" s="1"/>
  <c r="P120" s="1"/>
  <c r="S120" s="1"/>
  <c r="I371"/>
  <c r="F142" i="41"/>
  <c r="K143"/>
  <c r="M143" s="1"/>
  <c r="P143" s="1"/>
  <c r="F286" i="47"/>
  <c r="I286" s="1"/>
  <c r="F119"/>
  <c r="F330"/>
  <c r="I330" s="1"/>
  <c r="F364"/>
  <c r="K365"/>
  <c r="M365" s="1"/>
  <c r="P365" s="1"/>
  <c r="S365" s="1"/>
  <c r="M348"/>
  <c r="P348" s="1"/>
  <c r="S348" s="1"/>
  <c r="F342"/>
  <c r="I342" s="1"/>
  <c r="F211"/>
  <c r="F180"/>
  <c r="M181"/>
  <c r="P181" s="1"/>
  <c r="S181" s="1"/>
  <c r="F166"/>
  <c r="I166" s="1"/>
  <c r="K166" s="1"/>
  <c r="M167"/>
  <c r="P167" s="1"/>
  <c r="S167" s="1"/>
  <c r="F14"/>
  <c r="F118"/>
  <c r="F199" i="41" l="1"/>
  <c r="I199" s="1"/>
  <c r="K199" s="1"/>
  <c r="M199" s="1"/>
  <c r="P199" s="1"/>
  <c r="S199" s="1"/>
  <c r="K330" i="47"/>
  <c r="M330" s="1"/>
  <c r="P330" s="1"/>
  <c r="S330" s="1"/>
  <c r="K286"/>
  <c r="M286" s="1"/>
  <c r="P286" s="1"/>
  <c r="S286" s="1"/>
  <c r="K342"/>
  <c r="M342" s="1"/>
  <c r="P342" s="1"/>
  <c r="S342" s="1"/>
  <c r="I135" i="41"/>
  <c r="K135" s="1"/>
  <c r="M135" s="1"/>
  <c r="P135" s="1"/>
  <c r="F225"/>
  <c r="I225" s="1"/>
  <c r="K225" s="1"/>
  <c r="I240"/>
  <c r="K240" s="1"/>
  <c r="M240" s="1"/>
  <c r="P240" s="1"/>
  <c r="S240" s="1"/>
  <c r="K142"/>
  <c r="M142" s="1"/>
  <c r="P142" s="1"/>
  <c r="I142"/>
  <c r="I14" i="47"/>
  <c r="K14" s="1"/>
  <c r="M14" s="1"/>
  <c r="P14" s="1"/>
  <c r="S14" s="1"/>
  <c r="I180"/>
  <c r="K180" s="1"/>
  <c r="M180" s="1"/>
  <c r="P180" s="1"/>
  <c r="S180" s="1"/>
  <c r="K364"/>
  <c r="M364" s="1"/>
  <c r="P364" s="1"/>
  <c r="S364" s="1"/>
  <c r="I364"/>
  <c r="I118"/>
  <c r="K118" s="1"/>
  <c r="M118" s="1"/>
  <c r="P118" s="1"/>
  <c r="S118" s="1"/>
  <c r="I119"/>
  <c r="K119" s="1"/>
  <c r="M119" s="1"/>
  <c r="P119" s="1"/>
  <c r="S119" s="1"/>
  <c r="F285"/>
  <c r="I285" s="1"/>
  <c r="I211"/>
  <c r="K211" s="1"/>
  <c r="M211" s="1"/>
  <c r="P211" s="1"/>
  <c r="S211" s="1"/>
  <c r="F363"/>
  <c r="K363" s="1"/>
  <c r="M363" s="1"/>
  <c r="P363" s="1"/>
  <c r="S363" s="1"/>
  <c r="M166"/>
  <c r="P166" s="1"/>
  <c r="S166" s="1"/>
  <c r="F165"/>
  <c r="I165" s="1"/>
  <c r="K165" s="1"/>
  <c r="F10" i="41" l="1"/>
  <c r="I10" s="1"/>
  <c r="K285" i="47"/>
  <c r="M285" s="1"/>
  <c r="P285" s="1"/>
  <c r="S285" s="1"/>
  <c r="K10" i="41"/>
  <c r="M225"/>
  <c r="P225" s="1"/>
  <c r="S225" s="1"/>
  <c r="F284" i="47"/>
  <c r="I284" s="1"/>
  <c r="I363"/>
  <c r="M165"/>
  <c r="P165" s="1"/>
  <c r="S165" s="1"/>
  <c r="M10" i="41" l="1"/>
  <c r="P10" s="1"/>
  <c r="S10" s="1"/>
  <c r="K284" i="47"/>
  <c r="M284" s="1"/>
  <c r="P284" s="1"/>
  <c r="S284" s="1"/>
  <c r="F13"/>
  <c r="I13" l="1"/>
  <c r="K13" s="1"/>
  <c r="M13" s="1"/>
  <c r="P13" s="1"/>
  <c r="S13" s="1"/>
</calcChain>
</file>

<file path=xl/sharedStrings.xml><?xml version="1.0" encoding="utf-8"?>
<sst xmlns="http://schemas.openxmlformats.org/spreadsheetml/2006/main" count="3376" uniqueCount="819">
  <si>
    <t>1 13 01995 05 0000 130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</si>
  <si>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</si>
  <si>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</si>
  <si>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</si>
  <si>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</si>
  <si>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</si>
  <si>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</si>
  <si>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</si>
  <si>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</si>
  <si>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</si>
  <si>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</si>
  <si>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</si>
  <si>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</si>
  <si>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</si>
  <si>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</si>
  <si>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</si>
  <si>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</si>
  <si>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ИТОГО: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</si>
  <si>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</si>
  <si>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</si>
  <si>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</si>
  <si>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</si>
  <si>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</si>
  <si>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</si>
  <si>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</si>
  <si>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</si>
  <si>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</si>
  <si>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</si>
  <si>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ВСЕГО ДОХОДОВ</t>
  </si>
  <si>
    <t>1 11 05025 05 0000 120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</si>
  <si>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</si>
  <si>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</si>
  <si>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</si>
  <si>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</si>
  <si>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</si>
  <si>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</si>
  <si>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1 11 05013 13 0000 120</t>
  </si>
  <si>
    <t>1 14 06013 13 0000 430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</si>
  <si>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</si>
  <si>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</si>
  <si>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</si>
  <si>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</si>
  <si>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</si>
  <si>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</si>
  <si>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</si>
  <si>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</si>
  <si>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</si>
  <si>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</si>
  <si>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</si>
  <si>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</si>
  <si>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</si>
  <si>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</si>
  <si>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(тыс.руб.)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</si>
  <si>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</si>
  <si>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</si>
  <si>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</si>
  <si>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</si>
  <si>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</si>
  <si>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</si>
  <si>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</si>
  <si>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</si>
  <si>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Другие вопросы в области социальной политики</t>
  </si>
  <si>
    <t xml:space="preserve">Единый сельскохозяйственный налог </t>
  </si>
  <si>
    <t>0501</t>
  </si>
  <si>
    <t>Жилищное хозяйство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</si>
  <si>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</si>
  <si>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</si>
  <si>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</si>
  <si>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</si>
  <si>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</si>
  <si>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</si>
  <si>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</si>
  <si>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</si>
  <si>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</si>
  <si>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</si>
  <si>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</si>
  <si>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</si>
  <si>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</si>
  <si>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</si>
  <si>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</si>
  <si>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</si>
  <si>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</si>
  <si>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</si>
  <si>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</si>
  <si>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</si>
  <si>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</si>
  <si>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</si>
  <si>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</si>
  <si>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</si>
  <si>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</si>
  <si>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</si>
  <si>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</si>
  <si>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</si>
  <si>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</si>
  <si>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</si>
  <si>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</si>
  <si>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</si>
  <si>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</si>
  <si>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</si>
  <si>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</si>
  <si>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</si>
  <si>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</si>
  <si>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</si>
  <si>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</si>
  <si>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</si>
  <si>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</si>
  <si>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</si>
  <si>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1 14 02053 05 0000 410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</si>
  <si>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</si>
  <si>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</si>
  <si>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</si>
  <si>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</si>
  <si>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</si>
  <si>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</si>
  <si>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</si>
  <si>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</si>
  <si>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</si>
  <si>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</si>
  <si>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</si>
  <si>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</si>
  <si>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</si>
  <si>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</si>
  <si>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</si>
  <si>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</si>
  <si>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</si>
  <si>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</si>
  <si>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</si>
  <si>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</si>
  <si>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</si>
  <si>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</si>
  <si>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</si>
  <si>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</si>
  <si>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</si>
  <si>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</si>
  <si>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</si>
  <si>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</si>
  <si>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</si>
  <si>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</si>
  <si>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</si>
  <si>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</si>
  <si>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</si>
  <si>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</si>
  <si>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</si>
  <si>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</si>
  <si>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</si>
  <si>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</si>
  <si>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</si>
  <si>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</si>
  <si>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</si>
  <si>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</si>
  <si>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</si>
  <si>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</si>
  <si>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</si>
  <si>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</si>
  <si>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</si>
  <si>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1 06 00000 00 0000 000</t>
  </si>
  <si>
    <t>Налоги на имущество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</si>
  <si>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</si>
  <si>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</si>
  <si>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</si>
  <si>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</si>
  <si>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</si>
  <si>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</si>
  <si>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</si>
  <si>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</si>
  <si>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</si>
  <si>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</si>
  <si>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</si>
  <si>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</si>
  <si>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</si>
  <si>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</si>
  <si>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1 14 06013 10 0000 430</t>
  </si>
  <si>
    <t>1 11 05013 05 0000 120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</si>
  <si>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</si>
  <si>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</si>
  <si>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</si>
  <si>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</si>
  <si>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</si>
  <si>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</si>
  <si>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</si>
  <si>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</si>
  <si>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</si>
  <si>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</si>
  <si>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</si>
  <si>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</si>
  <si>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АМС Фиагдонского сельского поселения</t>
  </si>
  <si>
    <t>Управление по земельным отношениям, собственности и сельскому хозяйству АМС Алагирского района</t>
  </si>
  <si>
    <t>Таблица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</si>
  <si>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</si>
  <si>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</si>
  <si>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</si>
  <si>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</si>
  <si>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</si>
  <si>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</si>
  <si>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</si>
  <si>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</si>
  <si>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</si>
  <si>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</si>
  <si>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</si>
  <si>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</si>
  <si>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</si>
  <si>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</si>
  <si>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</si>
  <si>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</si>
  <si>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</si>
  <si>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</si>
  <si>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</si>
  <si>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</si>
  <si>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</si>
  <si>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</si>
  <si>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</si>
  <si>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</si>
  <si>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</si>
  <si>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</si>
  <si>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</si>
  <si>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</si>
  <si>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</si>
  <si>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Мероприятия в области социальной политики</t>
  </si>
  <si>
    <t>1 05 03000 01 0000 110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</si>
  <si>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</si>
  <si>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</si>
  <si>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</si>
  <si>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</si>
  <si>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</si>
  <si>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</si>
  <si>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</si>
  <si>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</si>
  <si>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</si>
  <si>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</si>
  <si>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</si>
  <si>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</si>
  <si>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</si>
  <si>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</si>
  <si>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</si>
  <si>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</si>
  <si>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</si>
  <si>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</si>
  <si>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</si>
  <si>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</si>
  <si>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</si>
  <si>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</si>
  <si>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</si>
  <si>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</si>
  <si>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</si>
  <si>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</si>
  <si>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</si>
  <si>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</si>
  <si>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</si>
  <si>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</si>
  <si>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</si>
  <si>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</si>
  <si>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</si>
  <si>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</si>
  <si>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</si>
  <si>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</si>
  <si>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</si>
  <si>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</si>
  <si>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</si>
  <si>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</si>
  <si>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</si>
  <si>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</si>
  <si>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</si>
  <si>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</si>
  <si>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</si>
  <si>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</si>
  <si>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</si>
  <si>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</si>
  <si>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</si>
  <si>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</si>
  <si>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</si>
  <si>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</si>
  <si>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</si>
  <si>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</si>
  <si>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</si>
  <si>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</si>
  <si>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</si>
  <si>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</si>
  <si>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</si>
  <si>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</si>
  <si>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</si>
  <si>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</si>
  <si>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</si>
  <si>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</si>
  <si>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</si>
  <si>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</si>
  <si>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</si>
  <si>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</si>
  <si>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</si>
  <si>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</si>
  <si>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</si>
  <si>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</si>
  <si>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</si>
  <si>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</si>
  <si>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</si>
  <si>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</si>
  <si>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</si>
  <si>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</si>
  <si>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</si>
  <si>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</si>
  <si>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</si>
  <si>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</si>
  <si>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</si>
  <si>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</si>
  <si>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</si>
  <si>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</si>
  <si>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</si>
  <si>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</si>
  <si>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</si>
  <si>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</si>
  <si>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</si>
  <si>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</si>
  <si>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</si>
  <si>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</si>
  <si>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</si>
  <si>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</si>
  <si>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</si>
  <si>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</si>
  <si>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</si>
  <si>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</si>
  <si>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</si>
  <si>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</si>
  <si>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</si>
  <si>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</si>
  <si>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</si>
  <si>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</si>
  <si>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</si>
  <si>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</si>
  <si>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</si>
  <si>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</si>
  <si>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</si>
  <si>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</si>
  <si>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</si>
  <si>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</si>
  <si>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</si>
  <si>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</si>
  <si>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</si>
  <si>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</si>
  <si>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</si>
  <si>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</si>
  <si>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</si>
  <si>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</si>
  <si>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</si>
  <si>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</si>
  <si>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</si>
  <si>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</si>
  <si>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</si>
  <si>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</si>
  <si>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</si>
  <si>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</si>
  <si>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</si>
  <si>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</si>
  <si>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</si>
  <si>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</si>
  <si>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</si>
  <si>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</si>
  <si>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</si>
  <si>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</si>
  <si>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</si>
  <si>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</si>
  <si>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</si>
  <si>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</si>
  <si>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</si>
  <si>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</si>
  <si>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</si>
  <si>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</si>
  <si>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</si>
  <si>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</si>
  <si>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</si>
  <si>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</si>
  <si>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</si>
  <si>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</si>
  <si>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</si>
  <si>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</si>
  <si>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</si>
  <si>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</si>
  <si>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</si>
  <si>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</si>
  <si>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</si>
  <si>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развитие социальной и инженерной инфраструктуры, улучшение жилищных условий граждан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</si>
  <si>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</si>
  <si>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</si>
  <si>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</si>
  <si>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</si>
  <si>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</si>
  <si>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</si>
  <si>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</si>
  <si>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</si>
  <si>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</si>
  <si>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</si>
  <si>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</si>
  <si>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</si>
  <si>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</si>
  <si>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</si>
  <si>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</si>
  <si>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</si>
  <si>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</si>
  <si>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</si>
  <si>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</si>
  <si>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</si>
  <si>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</si>
  <si>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</si>
  <si>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</si>
  <si>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</si>
  <si>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</si>
  <si>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</si>
  <si>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</si>
  <si>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</si>
  <si>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</si>
  <si>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</si>
  <si>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</si>
  <si>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</si>
  <si>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</si>
  <si>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</si>
  <si>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</si>
  <si>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</si>
  <si>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</si>
  <si>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</si>
  <si>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</si>
  <si>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</si>
  <si>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</si>
  <si>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</si>
  <si>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</si>
  <si>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</si>
  <si>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</si>
  <si>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</si>
  <si>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</si>
  <si>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</si>
  <si>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</si>
  <si>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</si>
  <si>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</si>
  <si>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</si>
  <si>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</si>
  <si>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</si>
  <si>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</si>
  <si>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</si>
  <si>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</si>
  <si>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</si>
  <si>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</si>
  <si>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</si>
  <si>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</si>
  <si>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</si>
  <si>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</si>
  <si>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</si>
  <si>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</si>
  <si>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</si>
  <si>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</si>
  <si>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</si>
  <si>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</si>
  <si>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</si>
  <si>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</si>
  <si>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</si>
  <si>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</si>
  <si>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</si>
  <si>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</si>
  <si>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</si>
  <si>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</si>
  <si>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</si>
  <si>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</si>
  <si>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</si>
  <si>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</si>
  <si>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</si>
  <si>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</si>
  <si>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</si>
  <si>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</si>
  <si>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Муниципальная программа "Развитие молодежной политики, физической культуры и спорта в Алагирском районе на 2018-2020гг"</t>
  </si>
  <si>
    <t>Муниципальная программа "Развитие образования в Алагирском районе на 2018-2020 гг."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</si>
  <si>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</si>
  <si>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</si>
  <si>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</si>
  <si>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</si>
  <si>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</si>
  <si>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Субсидия бюджетам муниципальных районов на поддержку отрасли культуры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</si>
  <si>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</si>
  <si>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</si>
  <si>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</si>
  <si>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</si>
  <si>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</si>
  <si>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</si>
  <si>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</si>
  <si>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</si>
  <si>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</si>
  <si>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</si>
  <si>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</si>
  <si>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</si>
  <si>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</si>
  <si>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</si>
  <si>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</si>
  <si>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</si>
  <si>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</si>
  <si>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</si>
  <si>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</si>
  <si>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</si>
  <si>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</si>
  <si>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</si>
  <si>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</si>
  <si>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</si>
  <si>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</si>
  <si>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</si>
  <si>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</si>
  <si>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</si>
  <si>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</si>
  <si>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</si>
  <si>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</si>
  <si>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</si>
  <si>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19 0 03 43000</t>
  </si>
  <si>
    <t>19 0 02 44000</t>
  </si>
  <si>
    <t>Подпрограмма "Оснащение специальными приспособлениями и оборудованием объектов для доступа и пользования инвалидами и маломобильными группами населения"</t>
  </si>
  <si>
    <t>Устройство остановочных павильонов</t>
  </si>
  <si>
    <t>18 0 00 0000</t>
  </si>
  <si>
    <t>18 1 00 0000</t>
  </si>
  <si>
    <t>18 1 00 40600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</si>
  <si>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</si>
  <si>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</si>
  <si>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</si>
  <si>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</si>
  <si>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</si>
  <si>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</si>
  <si>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</si>
  <si>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</si>
  <si>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</si>
  <si>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</si>
  <si>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Софинансирование мероприятий ФЦП "Устойчивое развитие сельских территорий на 2014-2017 гг.и на период до 2020 года"</t>
  </si>
  <si>
    <t>Основное мероприятие: cтроительство и капитальный ремонт дорог местного значения</t>
  </si>
  <si>
    <t>Подпрограмма "Устойчивое развитие сельских территорий Алагирского района на 2014-2017 гг. и на период до 2020 года"</t>
  </si>
  <si>
    <t>Муниципальная программа "Поддержка и развитие малого и  среднего предпринимательства в Алагирском районе" на 2018-2020 годы</t>
  </si>
  <si>
    <t>Муниципальная программа "Доступная среда на территории Алагирского раойна на 2018-2020 гг."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</si>
  <si>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</si>
  <si>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410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</si>
  <si>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</si>
  <si>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</si>
  <si>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</si>
  <si>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</si>
  <si>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</si>
  <si>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</si>
  <si>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</si>
  <si>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</si>
  <si>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</si>
  <si>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</si>
  <si>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</si>
  <si>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</si>
  <si>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</si>
  <si>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</si>
  <si>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</si>
  <si>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</si>
  <si>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</si>
  <si>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</si>
  <si>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</si>
  <si>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</si>
  <si>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</si>
  <si>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</si>
  <si>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</si>
  <si>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</si>
  <si>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</si>
  <si>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</si>
  <si>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</si>
  <si>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</si>
  <si>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</si>
  <si>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</si>
  <si>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</si>
  <si>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12 0 02 40270</t>
  </si>
  <si>
    <t xml:space="preserve">Субсидии автономным учреждениям (ГТО) </t>
  </si>
  <si>
    <t>13 0 01 L4970</t>
  </si>
  <si>
    <t>19 0 03 00000</t>
  </si>
  <si>
    <t>15 1 01 L467А</t>
  </si>
  <si>
    <t>2 02 20216 05 0000 150</t>
  </si>
  <si>
    <t>2 02 25519 05 0000 150</t>
  </si>
  <si>
    <t>2 02 25497 05 0000 150</t>
  </si>
  <si>
    <t xml:space="preserve">2 02 25555 05 0000 150 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</si>
  <si>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</si>
  <si>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</si>
  <si>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</si>
  <si>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</si>
  <si>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</si>
  <si>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</si>
  <si>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2 02 35118 05 0000 150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</si>
  <si>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</si>
  <si>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</si>
  <si>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</si>
  <si>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</si>
  <si>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</si>
  <si>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</si>
  <si>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</si>
  <si>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</si>
  <si>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</si>
  <si>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</si>
  <si>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</si>
  <si>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</si>
  <si>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</si>
  <si>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</si>
  <si>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</si>
  <si>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</si>
  <si>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</si>
  <si>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</si>
  <si>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</si>
  <si>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</si>
  <si>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8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</si>
  <si>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</si>
  <si>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</si>
  <si>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</si>
  <si>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</si>
  <si>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</si>
  <si>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</si>
  <si>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</si>
  <si>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612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</si>
  <si>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</si>
  <si>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</si>
  <si>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</si>
  <si>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</si>
  <si>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</si>
  <si>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</si>
  <si>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</si>
  <si>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</si>
  <si>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</si>
  <si>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</si>
  <si>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</si>
  <si>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</si>
  <si>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</si>
  <si>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</si>
  <si>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</si>
  <si>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</si>
  <si>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</si>
  <si>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2 02 40000 00 0000 150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</si>
  <si>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</si>
  <si>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</si>
  <si>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22 1 02 00000</t>
  </si>
  <si>
    <t>22 1 02 L5765</t>
  </si>
  <si>
    <t>Жилищно-коммунальное хозяйство</t>
  </si>
  <si>
    <t>22 1 01 R5765</t>
  </si>
  <si>
    <t>22 1 01 L5765</t>
  </si>
  <si>
    <t>13 0 01 R4970</t>
  </si>
  <si>
    <t>Основное мероприятие: расходы на развитие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</si>
  <si>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</si>
  <si>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</si>
  <si>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</si>
  <si>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</si>
  <si>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</si>
  <si>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</si>
  <si>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</si>
  <si>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</si>
  <si>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</si>
  <si>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</si>
  <si>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</si>
  <si>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22 2 01 L5762</t>
  </si>
  <si>
    <t>22 2 01 00000</t>
  </si>
  <si>
    <t>Cофинансирование мероприятий программы</t>
  </si>
  <si>
    <t>Субсидии программы</t>
  </si>
  <si>
    <t>Софинансирование мероприятий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</si>
  <si>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</si>
  <si>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</si>
  <si>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</si>
  <si>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Основное мероприятие: развитие жилищного строительства на сельских территориях</t>
  </si>
  <si>
    <t>22 1 01 00000</t>
  </si>
  <si>
    <t>22 1 00 00000</t>
  </si>
  <si>
    <t>Подпрограмма "Развитие жилищного строительства на сельских территориях"</t>
  </si>
  <si>
    <t>22 2 00 00000</t>
  </si>
  <si>
    <t>Основное мероприятие: расходы работодателя в целях оказания финансовой поддержки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</si>
  <si>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</si>
  <si>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</si>
  <si>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</si>
  <si>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22 2 02 L5762</t>
  </si>
  <si>
    <t>22 2 02 00000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</si>
  <si>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</si>
  <si>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</si>
  <si>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</si>
  <si>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</si>
  <si>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</si>
  <si>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</si>
  <si>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</si>
  <si>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</si>
  <si>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</si>
  <si>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</si>
  <si>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</si>
  <si>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</si>
  <si>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</si>
  <si>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</si>
  <si>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</si>
  <si>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</si>
  <si>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</si>
  <si>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</si>
  <si>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 xml:space="preserve">Ведомственная структура расходов бюджета муниципального образования Алагирский район на 2021 год                                                                         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</si>
  <si>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</si>
  <si>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</si>
  <si>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</si>
  <si>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</si>
  <si>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</si>
  <si>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</si>
  <si>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</si>
  <si>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</si>
  <si>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</si>
  <si>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</si>
  <si>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</si>
  <si>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</si>
  <si>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</si>
  <si>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</si>
  <si>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</si>
  <si>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</si>
  <si>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 xml:space="preserve"> Доходы бюджета муниципального образования Алагирский район  на 2021 год                                                                                                                        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</si>
  <si>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</si>
  <si>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</si>
  <si>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"Профилактика терроризма и экстремизма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</si>
  <si>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</si>
  <si>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</si>
  <si>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</si>
  <si>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</si>
  <si>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"Социальная поддержка граждан в Алагирском районе на 2021-2023 гг."</t>
  </si>
  <si>
    <t>Муниципальная программа "Развитие образования в Алагирском районе на 2021-2023 гг."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</si>
  <si>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2021 год </t>
  </si>
  <si>
    <t>Муниципальная программа "Социальная поддержка граждан в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</si>
  <si>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</si>
  <si>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</si>
  <si>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</si>
  <si>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</si>
  <si>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</si>
  <si>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</si>
  <si>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</si>
  <si>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</si>
  <si>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</si>
  <si>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</si>
  <si>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</si>
  <si>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</si>
  <si>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2021 год</t>
  </si>
  <si>
    <t>Дотации на выравнивание бюджетной обеспеченности городских поселений из районного фонда финансовой поддержки</t>
  </si>
  <si>
    <t>19 0 04 43000</t>
  </si>
  <si>
    <t>Иные закупки товаров, работ и услуг для обеспечения государственных (муниципальных) нужд (техприсоед)</t>
  </si>
  <si>
    <t>19 0 05 43000</t>
  </si>
  <si>
    <t>19 0 00 43000</t>
  </si>
  <si>
    <t xml:space="preserve"> 1 16 10123 01 0000 140</t>
  </si>
  <si>
    <t xml:space="preserve">  1 16 10129 01 0000 140</t>
  </si>
  <si>
    <t>Иные закупки товаров, работ и услуг для обеспечения государственных (муниципальных) нужд (ПСД)</t>
  </si>
  <si>
    <t>Иные закупки товаров, работ и услуг для обеспечения государственных (муниципальных) нужд(ген.планы)</t>
  </si>
  <si>
    <t>Расходы на снос домов, переселение</t>
  </si>
  <si>
    <t>19 0 09 43000</t>
  </si>
  <si>
    <t>Иные закупки товаров, работ и услуг для обеспечения государственных (муниципальных) нужд (субсидии, лизинг)</t>
  </si>
  <si>
    <t xml:space="preserve">Иные закупки товаров, работ и услуг для обеспечения государственных (муниципальных) нужд 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</si>
  <si>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</si>
  <si>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</si>
  <si>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Основное мероприятие: мероприятия по обустройству и восстановлению воинских захоронений (2021-2023гг)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</si>
  <si>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</si>
  <si>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</si>
  <si>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</si>
  <si>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Субсидии бюджетным учреждениям на иные цели</t>
  </si>
  <si>
    <t>11 2 02 00000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</si>
  <si>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</si>
  <si>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</si>
  <si>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
</t>
  </si>
  <si>
    <t>11 2 02 R3040</t>
  </si>
  <si>
    <t>изм (+,-)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</si>
  <si>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</si>
  <si>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к решению Собрания представителей Алагирского района "О бюджете муниципального образования Алагирский район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</si>
  <si>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>Приложение 1</t>
  </si>
  <si>
    <t>Приложение 4</t>
  </si>
  <si>
    <t>Приложение 5</t>
  </si>
  <si>
    <t>Распределение иных межбюджетных трансфертов, передаваемых бюджетам поселений из бюджета муниципального образования Алагирский район на 2021 год</t>
  </si>
  <si>
    <t>99 1 00 42695</t>
  </si>
  <si>
    <t>Приложение 3</t>
  </si>
  <si>
    <t>Сумма</t>
  </si>
  <si>
    <t>Приложение 14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</si>
  <si>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</si>
  <si>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Расходы на обеспечение развития и укрепления материально-технической базы ДК</t>
  </si>
  <si>
    <t>Расходы на поддержку отрасти культуры</t>
  </si>
  <si>
    <t xml:space="preserve">Софинансирование программы </t>
  </si>
  <si>
    <t>изм (+,-) доп</t>
  </si>
  <si>
    <t>Уточн.план</t>
  </si>
  <si>
    <t>2 02 49999 05 0066 150</t>
  </si>
  <si>
    <t>Прочие межбюджетные трансферты, передаваемые бюджетам муниципальных районов (осуществление полномочий в области занятости населения)</t>
  </si>
  <si>
    <t>Расходы за счет резервного фонда Главы</t>
  </si>
  <si>
    <t>03 2 01 99700</t>
  </si>
  <si>
    <t>11 2 00 41320</t>
  </si>
  <si>
    <t>Приложение 2</t>
  </si>
  <si>
    <t>03 2 01 А5190</t>
  </si>
  <si>
    <t>АМС Мизурского сельского поселения</t>
  </si>
  <si>
    <t>АМС Бирагзангского сельского поселения</t>
  </si>
  <si>
    <t>АМС Црауского сельского поселения</t>
  </si>
  <si>
    <t>Расходы на обеспечение деятельности образовательных учреждений (за счет средств районного бюджета)</t>
  </si>
  <si>
    <t>Расходы на обеспечение деятельности дошкольных образовательных учреждений (за счет средств районного бюджета)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</si>
  <si>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</si>
  <si>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</si>
  <si>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2 02 49999 05 0102 150</t>
  </si>
  <si>
    <t>уточн. план</t>
  </si>
  <si>
    <t>03 2 03 99700</t>
  </si>
  <si>
    <t>2 02 35469 05 0000 150</t>
  </si>
  <si>
    <t>изм. по увед</t>
  </si>
  <si>
    <t>изм по увед</t>
  </si>
  <si>
    <t>Расходы на приобретение ручных металлодетекторов</t>
  </si>
  <si>
    <t>77 4 00 99700</t>
  </si>
  <si>
    <t>99 0 00 54690</t>
  </si>
  <si>
    <t>Расходы на перепись населения</t>
  </si>
  <si>
    <t>22 1 01 R576F</t>
  </si>
  <si>
    <t xml:space="preserve">Расходы на  организацию бесплатного
горячего питания обучающихся (из РБ)
</t>
  </si>
  <si>
    <t xml:space="preserve">Расходы на  организацию бесплатного
горячего питания обучающихся (из ФБ)
</t>
  </si>
  <si>
    <t>11 2 02 10484</t>
  </si>
  <si>
    <t>Дотации бюджетам муниципальных районов на поддержку мер по обеспечению сбалансированности бюджетов</t>
  </si>
  <si>
    <t>2 02 15002 05 0000 150</t>
  </si>
  <si>
    <t xml:space="preserve">к решению Собрания представителей Алагирского района "О бюджете муниципального образования Алагирский район на 2021 год и на плановый период 2022 и 2023 годов" </t>
  </si>
  <si>
    <t xml:space="preserve">Расходы на  организацию бесплатного
горячего питания обучающихся (РБ)
</t>
  </si>
  <si>
    <t>7740099700</t>
  </si>
  <si>
    <t>Иные межбюджетные трансферты бюджетам городских поселений</t>
  </si>
  <si>
    <t>99 2 00 42695</t>
  </si>
  <si>
    <t>2 02 16549 05 0000 150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</si>
  <si>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</si>
  <si>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АМС Алагирского городского поселения</t>
  </si>
  <si>
    <t>Прочие межбюджетные трансферты, передаваемые бюджетам муниципальных районов (резервный фонд Главы, на оснащение библиотеки п.Мизур, Бирагзанг)</t>
  </si>
  <si>
    <t>03 2 03 R519F</t>
  </si>
  <si>
    <t>Глава администрации местного самоуправления</t>
  </si>
  <si>
    <t>Расходы на приобретение ручных металлодетекторов (рез.фонд Главы)</t>
  </si>
  <si>
    <t>Иные межбюджетные трансферты бюджетам сельских поселений (рез.ф.Бирагзанг)</t>
  </si>
  <si>
    <t>99 1 00 99700</t>
  </si>
  <si>
    <t>Субвенции бюджетам муниципальных районов на проведение Всероссийской переписи населения 2020 года</t>
  </si>
  <si>
    <t xml:space="preserve">к решению Собрания представителей Алагирского района "О бюджете муниципального образования Алагирский район на 2021г и на плановый период 2022 и 2023 годов" </t>
  </si>
  <si>
    <t>243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</si>
  <si>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2021 год и на плановый период 2022 и 2023 годов" № № 7-5-3 от 14.12.2021 г</t>
  </si>
  <si>
    <t>тыс.руб</t>
  </si>
  <si>
    <t>Изм. по увед</t>
  </si>
  <si>
    <t>0502, 0503</t>
  </si>
  <si>
    <t>412</t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</si>
  <si>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2021 год и на плановый период 2022 и 2023 годов" </t>
    </r>
    <r>
      <rPr>
        <u/>
        <sz val="8"/>
        <rFont val="Times New Roman"/>
        <family val="1"/>
        <charset val="204"/>
      </rPr>
      <t>№  7-5-3 от 14.12.2021 г</t>
    </r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</si>
  <si>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2021 год и на плановый период 2022 и 2023 годов" № </t>
    </r>
    <r>
      <rPr>
        <u/>
        <sz val="8"/>
        <rFont val="Times New Roman"/>
        <family val="1"/>
        <charset val="204"/>
      </rPr>
      <t>7-5-3 от</t>
    </r>
    <r>
      <rPr>
        <sz val="8"/>
        <rFont val="Times New Roman"/>
        <family val="1"/>
        <charset val="204"/>
      </rPr>
      <t xml:space="preserve"> 14.12.2021 г</t>
    </r>
  </si>
  <si>
    <r>
  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2021 год и на плановый период 2022 и 2023 годов"</t>
    </r>
    <r>
      <rPr>
        <u/>
        <sz val="10"/>
        <rFont val="Times New Roman"/>
        <family val="1"/>
        <charset val="204"/>
      </rPr>
      <t>№ 7-5-3 от 14.12.2021 г</t>
    </r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</si>
  <si>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2021 год и на плановый период 2022 и 2023 годов" </t>
    </r>
    <r>
      <rPr>
        <u/>
        <sz val="9"/>
        <rFont val="Times New Roman"/>
        <family val="1"/>
        <charset val="204"/>
      </rPr>
      <t>№ 7-5-3 от 14.12.2021 г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</si>
</sst>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40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" fillId="0" borderId="0"/>
    <xf numFmtId="0" fontId="26" fillId="0" borderId="6">
      <alignment vertical="top" wrapText="1"/>
    </xf>
    <xf numFmtId="49" fontId="28" fillId="0" borderId="6">
      <alignment horizontal="center" vertical="top" shrinkToFit="1"/>
    </xf>
    <xf numFmtId="4" fontId="26" fillId="4" borderId="6">
      <alignment horizontal="right" vertical="top" shrinkToFit="1"/>
    </xf>
    <xf numFmtId="49" fontId="30" fillId="0" borderId="6">
      <alignment horizontal="center"/>
    </xf>
    <xf numFmtId="0" fontId="30" fillId="0" borderId="7">
      <alignment horizontal="left" wrapText="1" indent="2"/>
    </xf>
  </cellStyleXfs>
  <cellXfs count="322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5" fillId="0" borderId="0" xfId="0" applyFont="1"/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3" fillId="0" borderId="0" xfId="0" applyFont="1"/>
    <xf numFmtId="0" fontId="27" fillId="0" borderId="0" xfId="0" applyFont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7" fillId="0" borderId="1" xfId="8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3" applyFont="1" applyFill="1" applyBorder="1" applyAlignment="1">
      <alignment vertical="top" wrapText="1"/>
    </xf>
    <xf numFmtId="0" fontId="25" fillId="0" borderId="1" xfId="3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 wrapText="1"/>
    </xf>
    <xf numFmtId="49" fontId="17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0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7" fillId="0" borderId="1" xfId="3" applyFont="1" applyFill="1" applyBorder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0" fontId="2" fillId="0" borderId="1" xfId="0" applyFont="1" applyFill="1" applyBorder="1" applyAlignment="1">
      <alignment horizontal="left" vertical="top"/>
    </xf>
    <xf numFmtId="164" fontId="3" fillId="0" borderId="1" xfId="3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10" fillId="0" borderId="1" xfId="3" applyNumberFormat="1" applyFont="1" applyFill="1" applyBorder="1" applyAlignment="1">
      <alignment horizontal="center" vertical="top"/>
    </xf>
    <xf numFmtId="164" fontId="17" fillId="0" borderId="1" xfId="3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0" fillId="3" borderId="1" xfId="3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27" fillId="0" borderId="1" xfId="7" applyNumberFormat="1" applyFont="1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64" fontId="2" fillId="5" borderId="1" xfId="3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top"/>
    </xf>
    <xf numFmtId="4" fontId="3" fillId="0" borderId="0" xfId="3" applyNumberFormat="1" applyFont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  <xf numFmtId="4" fontId="10" fillId="0" borderId="1" xfId="3" applyNumberFormat="1" applyFont="1" applyFill="1" applyBorder="1" applyAlignment="1">
      <alignment horizontal="center" vertical="top"/>
    </xf>
    <xf numFmtId="0" fontId="17" fillId="0" borderId="1" xfId="3" applyNumberFormat="1" applyFont="1" applyFill="1" applyBorder="1" applyAlignment="1">
      <alignment horizontal="center" vertical="top"/>
    </xf>
    <xf numFmtId="4" fontId="17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49" fontId="10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164" fontId="17" fillId="3" borderId="1" xfId="3" applyNumberFormat="1" applyFont="1" applyFill="1" applyBorder="1" applyAlignment="1">
      <alignment horizontal="center" vertical="top"/>
    </xf>
    <xf numFmtId="0" fontId="17" fillId="0" borderId="1" xfId="3" applyFont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164" fontId="3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0" xfId="3" applyFont="1" applyAlignment="1">
      <alignment vertical="top" wrapText="1"/>
    </xf>
    <xf numFmtId="0" fontId="15" fillId="0" borderId="0" xfId="0" applyFont="1" applyFill="1" applyAlignment="1">
      <alignment horizontal="right" vertical="top" wrapText="1"/>
    </xf>
    <xf numFmtId="0" fontId="1" fillId="0" borderId="9" xfId="0" applyFont="1" applyFill="1" applyBorder="1" applyAlignment="1">
      <alignment vertical="top"/>
    </xf>
    <xf numFmtId="4" fontId="1" fillId="0" borderId="9" xfId="0" applyNumberFormat="1" applyFont="1" applyFill="1" applyBorder="1" applyAlignment="1">
      <alignment vertical="top"/>
    </xf>
    <xf numFmtId="0" fontId="31" fillId="0" borderId="0" xfId="3" applyFont="1" applyAlignment="1">
      <alignment horizontal="center" vertical="top" wrapText="1"/>
    </xf>
    <xf numFmtId="0" fontId="31" fillId="0" borderId="1" xfId="3" applyFont="1" applyFill="1" applyBorder="1" applyAlignment="1">
      <alignment horizontal="center" vertical="top" wrapText="1"/>
    </xf>
    <xf numFmtId="0" fontId="31" fillId="0" borderId="1" xfId="3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vertical="top" wrapText="1"/>
    </xf>
    <xf numFmtId="0" fontId="15" fillId="0" borderId="1" xfId="3" applyFont="1" applyBorder="1" applyAlignment="1">
      <alignment horizontal="left" vertical="top" wrapText="1"/>
    </xf>
    <xf numFmtId="0" fontId="31" fillId="0" borderId="1" xfId="3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3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3" fillId="0" borderId="1" xfId="3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vertical="top" wrapText="1"/>
    </xf>
    <xf numFmtId="0" fontId="31" fillId="0" borderId="1" xfId="3" applyFont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164" fontId="15" fillId="0" borderId="0" xfId="0" applyNumberFormat="1" applyFont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6" fillId="0" borderId="0" xfId="0" applyFont="1" applyFill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3" fillId="0" borderId="3" xfId="3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0" fontId="14" fillId="0" borderId="1" xfId="0" applyFont="1" applyBorder="1"/>
    <xf numFmtId="0" fontId="11" fillId="0" borderId="1" xfId="0" applyFont="1" applyBorder="1"/>
    <xf numFmtId="0" fontId="5" fillId="0" borderId="1" xfId="0" applyFont="1" applyBorder="1"/>
    <xf numFmtId="0" fontId="13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9" fillId="0" borderId="1" xfId="0" applyFont="1" applyBorder="1"/>
    <xf numFmtId="0" fontId="0" fillId="0" borderId="1" xfId="0" applyBorder="1" applyAlignment="1">
      <alignment vertical="center"/>
    </xf>
    <xf numFmtId="164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0" xfId="3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0" xfId="0" applyNumberFormat="1" applyFont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/>
    </xf>
    <xf numFmtId="4" fontId="2" fillId="0" borderId="0" xfId="0" applyNumberFormat="1" applyFont="1" applyAlignment="1">
      <alignment horizontal="center" vertical="top"/>
    </xf>
    <xf numFmtId="0" fontId="21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31" fillId="0" borderId="1" xfId="3" applyFont="1" applyBorder="1" applyAlignment="1">
      <alignment horizontal="left" vertical="top" wrapText="1"/>
    </xf>
    <xf numFmtId="0" fontId="20" fillId="0" borderId="1" xfId="0" applyFont="1" applyBorder="1" applyAlignment="1">
      <alignment vertical="top"/>
    </xf>
    <xf numFmtId="0" fontId="31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49" fontId="36" fillId="3" borderId="1" xfId="0" applyNumberFormat="1" applyFont="1" applyFill="1" applyBorder="1" applyAlignment="1">
      <alignment vertical="top" wrapText="1"/>
    </xf>
    <xf numFmtId="0" fontId="31" fillId="3" borderId="1" xfId="3" applyFont="1" applyFill="1" applyBorder="1" applyAlignment="1">
      <alignment horizontal="left" vertical="top" wrapText="1"/>
    </xf>
    <xf numFmtId="0" fontId="15" fillId="3" borderId="1" xfId="3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20" fillId="3" borderId="1" xfId="3" applyFont="1" applyFill="1" applyBorder="1" applyAlignment="1">
      <alignment vertical="top" wrapText="1"/>
    </xf>
    <xf numFmtId="0" fontId="31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5" fillId="0" borderId="1" xfId="3" applyFont="1" applyBorder="1" applyAlignment="1">
      <alignment vertical="top" wrapText="1"/>
    </xf>
    <xf numFmtId="0" fontId="31" fillId="0" borderId="1" xfId="0" applyFont="1" applyBorder="1" applyAlignment="1">
      <alignment horizontal="left" vertical="top" wrapText="1"/>
    </xf>
    <xf numFmtId="0" fontId="21" fillId="0" borderId="9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" fillId="0" borderId="1" xfId="0" applyFont="1" applyBorder="1"/>
    <xf numFmtId="164" fontId="2" fillId="0" borderId="1" xfId="0" applyNumberFormat="1" applyFont="1" applyFill="1" applyBorder="1" applyAlignment="1">
      <alignment vertical="top"/>
    </xf>
    <xf numFmtId="164" fontId="19" fillId="0" borderId="0" xfId="0" applyNumberFormat="1" applyFont="1"/>
    <xf numFmtId="0" fontId="0" fillId="0" borderId="0" xfId="0"/>
    <xf numFmtId="0" fontId="0" fillId="0" borderId="0" xfId="0"/>
    <xf numFmtId="0" fontId="15" fillId="0" borderId="0" xfId="0" applyFont="1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164" fontId="3" fillId="0" borderId="0" xfId="0" applyNumberFormat="1" applyFont="1" applyAlignment="1">
      <alignment horizontal="right" vertical="top"/>
    </xf>
    <xf numFmtId="0" fontId="0" fillId="0" borderId="0" xfId="0" applyAlignment="1"/>
    <xf numFmtId="0" fontId="3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164" fontId="15" fillId="0" borderId="0" xfId="0" applyNumberFormat="1" applyFont="1" applyFill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0" fillId="0" borderId="0" xfId="0"/>
    <xf numFmtId="0" fontId="3" fillId="0" borderId="4" xfId="3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3" fillId="0" borderId="0" xfId="3" applyFont="1" applyAlignment="1">
      <alignment horizontal="center" vertical="top" wrapText="1"/>
    </xf>
    <xf numFmtId="164" fontId="3" fillId="0" borderId="4" xfId="3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/>
    </xf>
    <xf numFmtId="0" fontId="0" fillId="0" borderId="4" xfId="0" applyBorder="1" applyAlignment="1"/>
    <xf numFmtId="0" fontId="0" fillId="0" borderId="0" xfId="0" applyBorder="1" applyAlignment="1"/>
    <xf numFmtId="164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24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164" fontId="3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Fill="1" applyAlignment="1">
      <alignment horizontal="right" vertical="top"/>
    </xf>
    <xf numFmtId="0" fontId="24" fillId="0" borderId="0" xfId="0" applyFont="1" applyFill="1" applyAlignment="1">
      <alignment horizontal="center" vertical="top" wrapText="1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/>
    </xf>
    <xf numFmtId="0" fontId="16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37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9">
    <cellStyle name="xl31" xfId="8"/>
    <cellStyle name="xl33" xfId="4"/>
    <cellStyle name="xl34" xfId="5"/>
    <cellStyle name="xl35" xfId="6"/>
    <cellStyle name="xl43" xfId="7"/>
    <cellStyle name="Обычный" xfId="0" builtinId="0"/>
    <cellStyle name="Обычный 4" xfId="1"/>
    <cellStyle name="Обычный 5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workbookViewId="0">
      <selection activeCell="Q63" sqref="Q63"/>
    </sheetView>
  </sheetViews>
  <sheetFormatPr defaultRowHeight="15"/>
  <cols>
    <col min="1" max="1" width="23" style="95" customWidth="1"/>
    <col min="2" max="2" width="44.7109375" style="81" customWidth="1"/>
    <col min="3" max="3" width="14.140625" style="107" hidden="1" customWidth="1"/>
    <col min="4" max="4" width="13.140625" style="108" hidden="1" customWidth="1"/>
    <col min="5" max="5" width="10" style="108" hidden="1" customWidth="1"/>
    <col min="6" max="6" width="16.5703125" style="108" hidden="1" customWidth="1"/>
    <col min="7" max="7" width="12.7109375" style="108" hidden="1" customWidth="1"/>
    <col min="8" max="8" width="15.28515625" style="108" hidden="1" customWidth="1"/>
    <col min="9" max="9" width="11.7109375" style="169" hidden="1" customWidth="1"/>
    <col min="10" max="10" width="14.28515625" style="221" hidden="1" customWidth="1"/>
    <col min="11" max="11" width="10.85546875" style="108" hidden="1" customWidth="1"/>
    <col min="12" max="12" width="13.28515625" style="216" hidden="1" customWidth="1"/>
    <col min="13" max="13" width="13.28515625" style="221" customWidth="1"/>
    <col min="14" max="14" width="12.7109375" style="221" hidden="1" customWidth="1"/>
    <col min="15" max="15" width="12.7109375" style="221" customWidth="1"/>
    <col min="16" max="16" width="13.85546875" style="247" customWidth="1"/>
  </cols>
  <sheetData>
    <row r="2" spans="1:16" ht="12.75">
      <c r="D2" s="259" t="s">
        <v>749</v>
      </c>
      <c r="E2" s="259"/>
      <c r="F2" s="259"/>
      <c r="G2" s="259"/>
      <c r="H2" s="259"/>
      <c r="I2" s="260"/>
      <c r="J2" s="260"/>
      <c r="K2" s="260"/>
      <c r="L2" s="260"/>
      <c r="M2" s="260"/>
      <c r="N2" s="260"/>
      <c r="O2" s="260"/>
      <c r="P2" s="260"/>
    </row>
    <row r="3" spans="1:16" ht="45.75" customHeight="1">
      <c r="A3" s="159"/>
      <c r="B3" s="267" t="s">
        <v>818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ht="16.5" customHeight="1">
      <c r="A4" s="261" t="s">
        <v>176</v>
      </c>
      <c r="B4" s="261"/>
      <c r="C4" s="261"/>
      <c r="D4" s="262"/>
      <c r="E4" s="262"/>
      <c r="F4" s="262"/>
      <c r="G4" s="262"/>
      <c r="H4" s="262"/>
      <c r="I4" s="260"/>
      <c r="J4" s="260"/>
      <c r="K4" s="260"/>
      <c r="L4" s="260"/>
      <c r="M4" s="260"/>
      <c r="N4" s="260"/>
      <c r="O4" s="260"/>
      <c r="P4" s="260"/>
    </row>
    <row r="5" spans="1:16" ht="37.5" customHeight="1">
      <c r="A5" s="160"/>
      <c r="B5" s="268" t="s">
        <v>808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6" ht="19.5" customHeight="1">
      <c r="A6" s="265" t="s">
        <v>187</v>
      </c>
      <c r="B6" s="265"/>
      <c r="C6" s="265"/>
      <c r="D6" s="266"/>
      <c r="E6" s="266"/>
      <c r="F6" s="266"/>
      <c r="G6" s="266"/>
      <c r="H6" s="266"/>
      <c r="I6" s="260"/>
      <c r="J6" s="260"/>
      <c r="K6" s="260"/>
      <c r="L6" s="260"/>
      <c r="M6" s="260"/>
      <c r="N6" s="260"/>
      <c r="O6" s="260"/>
      <c r="P6" s="260"/>
    </row>
    <row r="7" spans="1:16" ht="17.25" customHeight="1">
      <c r="A7" s="263" t="s">
        <v>696</v>
      </c>
      <c r="B7" s="263"/>
      <c r="C7" s="263"/>
      <c r="D7" s="264"/>
      <c r="E7" s="264"/>
      <c r="F7" s="264"/>
      <c r="G7" s="264"/>
      <c r="H7" s="264"/>
      <c r="I7" s="260"/>
      <c r="J7" s="260"/>
      <c r="K7" s="260"/>
      <c r="L7" s="260"/>
      <c r="M7" s="260"/>
      <c r="N7" s="260"/>
      <c r="O7" s="260"/>
      <c r="P7" s="260"/>
    </row>
    <row r="8" spans="1:16" ht="22.5" customHeight="1">
      <c r="B8" s="82"/>
      <c r="C8" s="256" t="s">
        <v>52</v>
      </c>
      <c r="D8" s="257"/>
      <c r="E8" s="257"/>
      <c r="F8" s="257"/>
      <c r="G8" s="257"/>
      <c r="H8" s="258"/>
      <c r="P8" s="247" t="s">
        <v>811</v>
      </c>
    </row>
    <row r="9" spans="1:16" ht="43.5" customHeight="1">
      <c r="A9" s="68" t="s">
        <v>210</v>
      </c>
      <c r="B9" s="83" t="s">
        <v>294</v>
      </c>
      <c r="C9" s="69" t="s">
        <v>616</v>
      </c>
      <c r="D9" s="77" t="s">
        <v>746</v>
      </c>
      <c r="E9" s="77" t="s">
        <v>746</v>
      </c>
      <c r="F9" s="69" t="s">
        <v>616</v>
      </c>
      <c r="G9" s="77" t="s">
        <v>746</v>
      </c>
      <c r="H9" s="77" t="s">
        <v>616</v>
      </c>
      <c r="I9" s="77" t="s">
        <v>746</v>
      </c>
      <c r="J9" s="242" t="s">
        <v>616</v>
      </c>
      <c r="K9" s="168" t="s">
        <v>781</v>
      </c>
      <c r="L9" s="217" t="s">
        <v>746</v>
      </c>
      <c r="M9" s="242" t="s">
        <v>616</v>
      </c>
      <c r="N9" s="242" t="s">
        <v>781</v>
      </c>
      <c r="O9" s="242" t="s">
        <v>812</v>
      </c>
      <c r="P9" s="242" t="s">
        <v>762</v>
      </c>
    </row>
    <row r="10" spans="1:16" ht="29.25" customHeight="1">
      <c r="A10" s="255" t="s">
        <v>57</v>
      </c>
      <c r="B10" s="255"/>
      <c r="C10" s="69">
        <f>SUM(C11,C20,C31,C34,C37,C43,C51,C57,C15)</f>
        <v>386120</v>
      </c>
      <c r="D10" s="78"/>
      <c r="E10" s="78"/>
      <c r="F10" s="77">
        <f>C10+D10+E10</f>
        <v>386120</v>
      </c>
      <c r="G10" s="78"/>
      <c r="H10" s="77">
        <f>C10+D10</f>
        <v>386120</v>
      </c>
      <c r="I10" s="171">
        <f>I11+I15+I20+I31+I34</f>
        <v>59000</v>
      </c>
      <c r="J10" s="217">
        <f>H10+I10</f>
        <v>445120</v>
      </c>
      <c r="K10" s="77"/>
      <c r="L10" s="218">
        <f>L20+L31</f>
        <v>17500</v>
      </c>
      <c r="M10" s="217">
        <f>J10+K10+L10</f>
        <v>462620</v>
      </c>
      <c r="N10" s="217"/>
      <c r="O10" s="217"/>
      <c r="P10" s="217">
        <f>J10+L10</f>
        <v>462620</v>
      </c>
    </row>
    <row r="11" spans="1:16" ht="30.75" hidden="1" customHeight="1">
      <c r="A11" s="83" t="s">
        <v>123</v>
      </c>
      <c r="B11" s="84" t="s">
        <v>111</v>
      </c>
      <c r="C11" s="69">
        <f>C12</f>
        <v>88622</v>
      </c>
      <c r="D11" s="78"/>
      <c r="E11" s="78"/>
      <c r="F11" s="77">
        <f t="shared" ref="F11:F76" si="0">C11+D11+E11</f>
        <v>88622</v>
      </c>
      <c r="G11" s="78"/>
      <c r="H11" s="77">
        <f t="shared" ref="H11:H60" si="1">C11+D11</f>
        <v>88622</v>
      </c>
      <c r="I11" s="170"/>
      <c r="J11" s="217">
        <f t="shared" ref="J11:J76" si="2">H11+I11</f>
        <v>88622</v>
      </c>
      <c r="K11" s="77"/>
      <c r="L11" s="219"/>
      <c r="M11" s="217">
        <f t="shared" ref="M11:M74" si="3">J11+K11+L11</f>
        <v>88622</v>
      </c>
      <c r="N11" s="205"/>
      <c r="O11" s="205"/>
      <c r="P11" s="217">
        <f t="shared" ref="P11:P60" si="4">J11+L11</f>
        <v>88622</v>
      </c>
    </row>
    <row r="12" spans="1:16" ht="27" hidden="1" customHeight="1">
      <c r="A12" s="85" t="s">
        <v>120</v>
      </c>
      <c r="B12" s="71" t="s">
        <v>282</v>
      </c>
      <c r="C12" s="73">
        <f>SUM(C13,C14)</f>
        <v>88622</v>
      </c>
      <c r="D12" s="78"/>
      <c r="E12" s="78"/>
      <c r="F12" s="77">
        <f t="shared" si="0"/>
        <v>88622</v>
      </c>
      <c r="G12" s="78"/>
      <c r="H12" s="78">
        <f t="shared" si="1"/>
        <v>88622</v>
      </c>
      <c r="I12" s="170"/>
      <c r="J12" s="205">
        <f t="shared" si="2"/>
        <v>88622</v>
      </c>
      <c r="K12" s="78"/>
      <c r="L12" s="219"/>
      <c r="M12" s="217">
        <f t="shared" si="3"/>
        <v>88622</v>
      </c>
      <c r="N12" s="205"/>
      <c r="O12" s="205"/>
      <c r="P12" s="205">
        <f t="shared" si="4"/>
        <v>88622</v>
      </c>
    </row>
    <row r="13" spans="1:16" ht="68.25" hidden="1" customHeight="1">
      <c r="A13" s="85" t="s">
        <v>124</v>
      </c>
      <c r="B13" s="28" t="s">
        <v>2</v>
      </c>
      <c r="C13" s="73">
        <v>71500</v>
      </c>
      <c r="D13" s="78"/>
      <c r="E13" s="78"/>
      <c r="F13" s="77">
        <f t="shared" si="0"/>
        <v>71500</v>
      </c>
      <c r="G13" s="78"/>
      <c r="H13" s="78">
        <f t="shared" si="1"/>
        <v>71500</v>
      </c>
      <c r="I13" s="170"/>
      <c r="J13" s="205">
        <f t="shared" si="2"/>
        <v>71500</v>
      </c>
      <c r="K13" s="78"/>
      <c r="L13" s="219"/>
      <c r="M13" s="217">
        <f t="shared" si="3"/>
        <v>71500</v>
      </c>
      <c r="N13" s="205"/>
      <c r="O13" s="205"/>
      <c r="P13" s="205">
        <f t="shared" si="4"/>
        <v>71500</v>
      </c>
    </row>
    <row r="14" spans="1:16" ht="57" hidden="1" customHeight="1">
      <c r="A14" s="85" t="s">
        <v>124</v>
      </c>
      <c r="B14" s="28" t="s">
        <v>38</v>
      </c>
      <c r="C14" s="109">
        <v>17122</v>
      </c>
      <c r="D14" s="78"/>
      <c r="E14" s="78"/>
      <c r="F14" s="77">
        <f t="shared" si="0"/>
        <v>17122</v>
      </c>
      <c r="G14" s="78"/>
      <c r="H14" s="78">
        <f t="shared" si="1"/>
        <v>17122</v>
      </c>
      <c r="I14" s="170"/>
      <c r="J14" s="205">
        <f t="shared" si="2"/>
        <v>17122</v>
      </c>
      <c r="K14" s="78"/>
      <c r="L14" s="219"/>
      <c r="M14" s="217">
        <f t="shared" si="3"/>
        <v>17122</v>
      </c>
      <c r="N14" s="205"/>
      <c r="O14" s="205"/>
      <c r="P14" s="205">
        <f t="shared" si="4"/>
        <v>17122</v>
      </c>
    </row>
    <row r="15" spans="1:16" ht="33" hidden="1" customHeight="1">
      <c r="A15" s="68" t="s">
        <v>211</v>
      </c>
      <c r="B15" s="37" t="s">
        <v>35</v>
      </c>
      <c r="C15" s="110">
        <f>SUM(C16:C19)</f>
        <v>18872</v>
      </c>
      <c r="D15" s="78"/>
      <c r="E15" s="78"/>
      <c r="F15" s="77">
        <f t="shared" si="0"/>
        <v>18872</v>
      </c>
      <c r="G15" s="78"/>
      <c r="H15" s="77">
        <f t="shared" si="1"/>
        <v>18872</v>
      </c>
      <c r="I15" s="170"/>
      <c r="J15" s="217">
        <f t="shared" si="2"/>
        <v>18872</v>
      </c>
      <c r="K15" s="77"/>
      <c r="L15" s="219"/>
      <c r="M15" s="217">
        <f t="shared" si="3"/>
        <v>18872</v>
      </c>
      <c r="N15" s="205"/>
      <c r="O15" s="205"/>
      <c r="P15" s="217">
        <f t="shared" si="4"/>
        <v>18872</v>
      </c>
    </row>
    <row r="16" spans="1:16" ht="55.5" hidden="1" customHeight="1">
      <c r="A16" s="85" t="s">
        <v>529</v>
      </c>
      <c r="B16" s="32" t="s">
        <v>530</v>
      </c>
      <c r="C16" s="78">
        <v>8665</v>
      </c>
      <c r="D16" s="78"/>
      <c r="E16" s="78"/>
      <c r="F16" s="77">
        <f t="shared" si="0"/>
        <v>8665</v>
      </c>
      <c r="G16" s="78"/>
      <c r="H16" s="78">
        <f t="shared" si="1"/>
        <v>8665</v>
      </c>
      <c r="I16" s="170"/>
      <c r="J16" s="205">
        <f t="shared" si="2"/>
        <v>8665</v>
      </c>
      <c r="K16" s="78"/>
      <c r="L16" s="219"/>
      <c r="M16" s="217">
        <f t="shared" si="3"/>
        <v>8665</v>
      </c>
      <c r="N16" s="205"/>
      <c r="O16" s="205"/>
      <c r="P16" s="205">
        <f t="shared" si="4"/>
        <v>8665</v>
      </c>
    </row>
    <row r="17" spans="1:16" ht="66.75" hidden="1" customHeight="1">
      <c r="A17" s="85" t="s">
        <v>531</v>
      </c>
      <c r="B17" s="32" t="s">
        <v>532</v>
      </c>
      <c r="C17" s="78">
        <v>49</v>
      </c>
      <c r="D17" s="78"/>
      <c r="E17" s="78"/>
      <c r="F17" s="77">
        <f t="shared" si="0"/>
        <v>49</v>
      </c>
      <c r="G17" s="78"/>
      <c r="H17" s="78">
        <f t="shared" si="1"/>
        <v>49</v>
      </c>
      <c r="I17" s="170"/>
      <c r="J17" s="205">
        <f t="shared" si="2"/>
        <v>49</v>
      </c>
      <c r="K17" s="78"/>
      <c r="L17" s="219"/>
      <c r="M17" s="217">
        <f t="shared" si="3"/>
        <v>49</v>
      </c>
      <c r="N17" s="205"/>
      <c r="O17" s="205"/>
      <c r="P17" s="205">
        <f t="shared" si="4"/>
        <v>49</v>
      </c>
    </row>
    <row r="18" spans="1:16" ht="53.25" hidden="1" customHeight="1">
      <c r="A18" s="85" t="s">
        <v>533</v>
      </c>
      <c r="B18" s="32" t="s">
        <v>534</v>
      </c>
      <c r="C18" s="78">
        <v>11399</v>
      </c>
      <c r="D18" s="78"/>
      <c r="E18" s="78"/>
      <c r="F18" s="77">
        <f t="shared" si="0"/>
        <v>11399</v>
      </c>
      <c r="G18" s="78"/>
      <c r="H18" s="78">
        <f t="shared" si="1"/>
        <v>11399</v>
      </c>
      <c r="I18" s="170"/>
      <c r="J18" s="205">
        <f t="shared" si="2"/>
        <v>11399</v>
      </c>
      <c r="K18" s="78"/>
      <c r="L18" s="219"/>
      <c r="M18" s="217">
        <f t="shared" si="3"/>
        <v>11399</v>
      </c>
      <c r="N18" s="205"/>
      <c r="O18" s="205"/>
      <c r="P18" s="205">
        <f t="shared" si="4"/>
        <v>11399</v>
      </c>
    </row>
    <row r="19" spans="1:16" ht="52.5" hidden="1" customHeight="1">
      <c r="A19" s="85" t="s">
        <v>535</v>
      </c>
      <c r="B19" s="32" t="s">
        <v>536</v>
      </c>
      <c r="C19" s="78">
        <v>-1241</v>
      </c>
      <c r="D19" s="78"/>
      <c r="E19" s="78"/>
      <c r="F19" s="77">
        <f t="shared" si="0"/>
        <v>-1241</v>
      </c>
      <c r="G19" s="78"/>
      <c r="H19" s="78">
        <f t="shared" si="1"/>
        <v>-1241</v>
      </c>
      <c r="I19" s="170"/>
      <c r="J19" s="205">
        <f t="shared" si="2"/>
        <v>-1241</v>
      </c>
      <c r="K19" s="78"/>
      <c r="L19" s="219"/>
      <c r="M19" s="217">
        <f t="shared" si="3"/>
        <v>-1241</v>
      </c>
      <c r="N19" s="205"/>
      <c r="O19" s="205"/>
      <c r="P19" s="205">
        <f t="shared" si="4"/>
        <v>-1241</v>
      </c>
    </row>
    <row r="20" spans="1:16" ht="24" hidden="1" customHeight="1">
      <c r="A20" s="83" t="s">
        <v>315</v>
      </c>
      <c r="B20" s="37" t="s">
        <v>18</v>
      </c>
      <c r="C20" s="69">
        <f>SUM(C21,C26,C28,C30)</f>
        <v>26658</v>
      </c>
      <c r="D20" s="78"/>
      <c r="E20" s="78"/>
      <c r="F20" s="77">
        <f t="shared" si="0"/>
        <v>26658</v>
      </c>
      <c r="G20" s="78"/>
      <c r="H20" s="77">
        <f t="shared" si="1"/>
        <v>26658</v>
      </c>
      <c r="I20" s="170"/>
      <c r="J20" s="217">
        <f t="shared" si="2"/>
        <v>26658</v>
      </c>
      <c r="K20" s="77"/>
      <c r="L20" s="218">
        <f>L21+L26+L28+L30</f>
        <v>4500</v>
      </c>
      <c r="M20" s="217">
        <f t="shared" si="3"/>
        <v>31158</v>
      </c>
      <c r="N20" s="217"/>
      <c r="O20" s="217"/>
      <c r="P20" s="217">
        <f t="shared" si="4"/>
        <v>31158</v>
      </c>
    </row>
    <row r="21" spans="1:16" ht="29.25" hidden="1" customHeight="1">
      <c r="A21" s="80" t="s">
        <v>78</v>
      </c>
      <c r="B21" s="50" t="s">
        <v>43</v>
      </c>
      <c r="C21" s="111">
        <f>C22+C24</f>
        <v>21585</v>
      </c>
      <c r="D21" s="78"/>
      <c r="E21" s="78"/>
      <c r="F21" s="77">
        <f t="shared" si="0"/>
        <v>21585</v>
      </c>
      <c r="G21" s="78"/>
      <c r="H21" s="78">
        <f t="shared" si="1"/>
        <v>21585</v>
      </c>
      <c r="I21" s="170"/>
      <c r="J21" s="205">
        <f t="shared" si="2"/>
        <v>21585</v>
      </c>
      <c r="K21" s="78"/>
      <c r="L21" s="219">
        <f>L22</f>
        <v>3000</v>
      </c>
      <c r="M21" s="217">
        <f t="shared" si="3"/>
        <v>24585</v>
      </c>
      <c r="N21" s="205"/>
      <c r="O21" s="205"/>
      <c r="P21" s="205">
        <f t="shared" si="4"/>
        <v>24585</v>
      </c>
    </row>
    <row r="22" spans="1:16" ht="27.75" hidden="1" customHeight="1">
      <c r="A22" s="80" t="s">
        <v>86</v>
      </c>
      <c r="B22" s="50" t="s">
        <v>55</v>
      </c>
      <c r="C22" s="111">
        <f>C23</f>
        <v>10689</v>
      </c>
      <c r="D22" s="78"/>
      <c r="E22" s="78"/>
      <c r="F22" s="77">
        <f t="shared" si="0"/>
        <v>10689</v>
      </c>
      <c r="G22" s="78"/>
      <c r="H22" s="78">
        <f t="shared" si="1"/>
        <v>10689</v>
      </c>
      <c r="I22" s="170"/>
      <c r="J22" s="205">
        <f t="shared" si="2"/>
        <v>10689</v>
      </c>
      <c r="K22" s="78"/>
      <c r="L22" s="219">
        <f>L23</f>
        <v>3000</v>
      </c>
      <c r="M22" s="217">
        <f t="shared" si="3"/>
        <v>13689</v>
      </c>
      <c r="N22" s="205"/>
      <c r="O22" s="205"/>
      <c r="P22" s="205">
        <f t="shared" si="4"/>
        <v>13689</v>
      </c>
    </row>
    <row r="23" spans="1:16" ht="31.5" hidden="1" customHeight="1">
      <c r="A23" s="80" t="s">
        <v>213</v>
      </c>
      <c r="B23" s="50" t="s">
        <v>55</v>
      </c>
      <c r="C23" s="111">
        <v>10689</v>
      </c>
      <c r="D23" s="78"/>
      <c r="E23" s="78"/>
      <c r="F23" s="77">
        <f t="shared" si="0"/>
        <v>10689</v>
      </c>
      <c r="G23" s="78"/>
      <c r="H23" s="78">
        <f t="shared" si="1"/>
        <v>10689</v>
      </c>
      <c r="I23" s="170"/>
      <c r="J23" s="205">
        <f t="shared" si="2"/>
        <v>10689</v>
      </c>
      <c r="K23" s="78"/>
      <c r="L23" s="219">
        <f>L24</f>
        <v>3000</v>
      </c>
      <c r="M23" s="217">
        <f t="shared" si="3"/>
        <v>13689</v>
      </c>
      <c r="N23" s="205"/>
      <c r="O23" s="205"/>
      <c r="P23" s="205">
        <f t="shared" si="4"/>
        <v>13689</v>
      </c>
    </row>
    <row r="24" spans="1:16" ht="42.75" hidden="1" customHeight="1">
      <c r="A24" s="80" t="s">
        <v>87</v>
      </c>
      <c r="B24" s="50" t="s">
        <v>56</v>
      </c>
      <c r="C24" s="111">
        <f>C25</f>
        <v>10896</v>
      </c>
      <c r="D24" s="78"/>
      <c r="E24" s="78"/>
      <c r="F24" s="77">
        <f t="shared" si="0"/>
        <v>10896</v>
      </c>
      <c r="G24" s="78"/>
      <c r="H24" s="78">
        <f t="shared" si="1"/>
        <v>10896</v>
      </c>
      <c r="I24" s="170"/>
      <c r="J24" s="205">
        <f t="shared" si="2"/>
        <v>10896</v>
      </c>
      <c r="K24" s="78"/>
      <c r="L24" s="219">
        <f>L25</f>
        <v>3000</v>
      </c>
      <c r="M24" s="217">
        <f t="shared" si="3"/>
        <v>13896</v>
      </c>
      <c r="N24" s="205"/>
      <c r="O24" s="205"/>
      <c r="P24" s="205">
        <f t="shared" si="4"/>
        <v>13896</v>
      </c>
    </row>
    <row r="25" spans="1:16" ht="43.5" hidden="1" customHeight="1">
      <c r="A25" s="80" t="s">
        <v>214</v>
      </c>
      <c r="B25" s="50" t="s">
        <v>56</v>
      </c>
      <c r="C25" s="111">
        <v>10896</v>
      </c>
      <c r="D25" s="78"/>
      <c r="E25" s="78"/>
      <c r="F25" s="77">
        <f t="shared" si="0"/>
        <v>10896</v>
      </c>
      <c r="G25" s="78"/>
      <c r="H25" s="78">
        <f t="shared" si="1"/>
        <v>10896</v>
      </c>
      <c r="I25" s="170"/>
      <c r="J25" s="205">
        <f t="shared" si="2"/>
        <v>10896</v>
      </c>
      <c r="K25" s="78"/>
      <c r="L25" s="219">
        <v>3000</v>
      </c>
      <c r="M25" s="217">
        <f t="shared" si="3"/>
        <v>13896</v>
      </c>
      <c r="N25" s="205"/>
      <c r="O25" s="205"/>
      <c r="P25" s="205">
        <f t="shared" si="4"/>
        <v>13896</v>
      </c>
    </row>
    <row r="26" spans="1:16" ht="30.75" hidden="1" customHeight="1">
      <c r="A26" s="85" t="s">
        <v>298</v>
      </c>
      <c r="B26" s="28" t="s">
        <v>174</v>
      </c>
      <c r="C26" s="109">
        <f>C27</f>
        <v>250</v>
      </c>
      <c r="D26" s="78"/>
      <c r="E26" s="78"/>
      <c r="F26" s="77">
        <f t="shared" si="0"/>
        <v>250</v>
      </c>
      <c r="G26" s="78"/>
      <c r="H26" s="78">
        <f t="shared" si="1"/>
        <v>250</v>
      </c>
      <c r="I26" s="170"/>
      <c r="J26" s="205">
        <f t="shared" si="2"/>
        <v>250</v>
      </c>
      <c r="K26" s="78"/>
      <c r="L26" s="219">
        <f>L27</f>
        <v>700</v>
      </c>
      <c r="M26" s="217">
        <f t="shared" si="3"/>
        <v>950</v>
      </c>
      <c r="N26" s="205"/>
      <c r="O26" s="205"/>
      <c r="P26" s="205">
        <f t="shared" si="4"/>
        <v>950</v>
      </c>
    </row>
    <row r="27" spans="1:16" ht="31.5" hidden="1" customHeight="1">
      <c r="A27" s="85" t="s">
        <v>215</v>
      </c>
      <c r="B27" s="28" t="s">
        <v>174</v>
      </c>
      <c r="C27" s="109">
        <v>250</v>
      </c>
      <c r="D27" s="78"/>
      <c r="E27" s="78"/>
      <c r="F27" s="77">
        <f t="shared" si="0"/>
        <v>250</v>
      </c>
      <c r="G27" s="78"/>
      <c r="H27" s="78">
        <f t="shared" si="1"/>
        <v>250</v>
      </c>
      <c r="I27" s="170"/>
      <c r="J27" s="205">
        <f t="shared" si="2"/>
        <v>250</v>
      </c>
      <c r="K27" s="78"/>
      <c r="L27" s="219">
        <v>700</v>
      </c>
      <c r="M27" s="217">
        <f t="shared" si="3"/>
        <v>950</v>
      </c>
      <c r="N27" s="205"/>
      <c r="O27" s="205"/>
      <c r="P27" s="205">
        <f t="shared" si="4"/>
        <v>950</v>
      </c>
    </row>
    <row r="28" spans="1:16" ht="21.75" hidden="1" customHeight="1">
      <c r="A28" s="85" t="s">
        <v>218</v>
      </c>
      <c r="B28" s="28" t="s">
        <v>19</v>
      </c>
      <c r="C28" s="109">
        <f>C29</f>
        <v>4798</v>
      </c>
      <c r="D28" s="78"/>
      <c r="E28" s="78"/>
      <c r="F28" s="77">
        <f t="shared" si="0"/>
        <v>4798</v>
      </c>
      <c r="G28" s="78"/>
      <c r="H28" s="78">
        <f t="shared" si="1"/>
        <v>4798</v>
      </c>
      <c r="I28" s="170"/>
      <c r="J28" s="205">
        <f t="shared" si="2"/>
        <v>4798</v>
      </c>
      <c r="K28" s="78"/>
      <c r="L28" s="219"/>
      <c r="M28" s="217">
        <f t="shared" si="3"/>
        <v>4798</v>
      </c>
      <c r="N28" s="205"/>
      <c r="O28" s="205"/>
      <c r="P28" s="205">
        <f t="shared" si="4"/>
        <v>4798</v>
      </c>
    </row>
    <row r="29" spans="1:16" ht="21" hidden="1" customHeight="1">
      <c r="A29" s="85" t="s">
        <v>216</v>
      </c>
      <c r="B29" s="28" t="s">
        <v>62</v>
      </c>
      <c r="C29" s="109">
        <v>4798</v>
      </c>
      <c r="D29" s="78"/>
      <c r="E29" s="78"/>
      <c r="F29" s="77">
        <f t="shared" si="0"/>
        <v>4798</v>
      </c>
      <c r="G29" s="78"/>
      <c r="H29" s="78">
        <f t="shared" si="1"/>
        <v>4798</v>
      </c>
      <c r="I29" s="170"/>
      <c r="J29" s="205">
        <f t="shared" si="2"/>
        <v>4798</v>
      </c>
      <c r="K29" s="78"/>
      <c r="L29" s="219"/>
      <c r="M29" s="217">
        <f t="shared" si="3"/>
        <v>4798</v>
      </c>
      <c r="N29" s="205"/>
      <c r="O29" s="205"/>
      <c r="P29" s="205">
        <f t="shared" si="4"/>
        <v>4798</v>
      </c>
    </row>
    <row r="30" spans="1:16" ht="40.5" hidden="1" customHeight="1">
      <c r="A30" s="85" t="s">
        <v>183</v>
      </c>
      <c r="B30" s="28" t="s">
        <v>184</v>
      </c>
      <c r="C30" s="109">
        <v>25</v>
      </c>
      <c r="D30" s="78"/>
      <c r="E30" s="78"/>
      <c r="F30" s="77">
        <f t="shared" si="0"/>
        <v>25</v>
      </c>
      <c r="G30" s="78"/>
      <c r="H30" s="78">
        <f t="shared" si="1"/>
        <v>25</v>
      </c>
      <c r="I30" s="170"/>
      <c r="J30" s="205">
        <f t="shared" si="2"/>
        <v>25</v>
      </c>
      <c r="K30" s="78"/>
      <c r="L30" s="219">
        <v>800</v>
      </c>
      <c r="M30" s="217">
        <f t="shared" si="3"/>
        <v>825</v>
      </c>
      <c r="N30" s="205"/>
      <c r="O30" s="205"/>
      <c r="P30" s="205">
        <f t="shared" si="4"/>
        <v>825</v>
      </c>
    </row>
    <row r="31" spans="1:16" ht="21.75" hidden="1" customHeight="1">
      <c r="A31" s="83" t="s">
        <v>155</v>
      </c>
      <c r="B31" s="37" t="s">
        <v>156</v>
      </c>
      <c r="C31" s="74">
        <f>C32</f>
        <v>211000</v>
      </c>
      <c r="D31" s="78"/>
      <c r="E31" s="78"/>
      <c r="F31" s="77">
        <f t="shared" si="0"/>
        <v>211000</v>
      </c>
      <c r="G31" s="78"/>
      <c r="H31" s="77">
        <f t="shared" si="1"/>
        <v>211000</v>
      </c>
      <c r="I31" s="171">
        <f>I32</f>
        <v>61000</v>
      </c>
      <c r="J31" s="217">
        <f t="shared" si="2"/>
        <v>272000</v>
      </c>
      <c r="K31" s="77"/>
      <c r="L31" s="218">
        <f>L32</f>
        <v>13000</v>
      </c>
      <c r="M31" s="217">
        <f t="shared" si="3"/>
        <v>285000</v>
      </c>
      <c r="N31" s="217"/>
      <c r="O31" s="217"/>
      <c r="P31" s="217">
        <f t="shared" si="4"/>
        <v>285000</v>
      </c>
    </row>
    <row r="32" spans="1:16" ht="29.25" hidden="1" customHeight="1">
      <c r="A32" s="86" t="s">
        <v>44</v>
      </c>
      <c r="B32" s="28" t="s">
        <v>45</v>
      </c>
      <c r="C32" s="109">
        <f>SUM(C33:C33)</f>
        <v>211000</v>
      </c>
      <c r="D32" s="78"/>
      <c r="E32" s="78"/>
      <c r="F32" s="77">
        <f t="shared" si="0"/>
        <v>211000</v>
      </c>
      <c r="G32" s="78"/>
      <c r="H32" s="78">
        <f t="shared" si="1"/>
        <v>211000</v>
      </c>
      <c r="I32" s="170">
        <f>I33</f>
        <v>61000</v>
      </c>
      <c r="J32" s="205">
        <f t="shared" si="2"/>
        <v>272000</v>
      </c>
      <c r="K32" s="78"/>
      <c r="L32" s="219">
        <f>L33</f>
        <v>13000</v>
      </c>
      <c r="M32" s="217">
        <f t="shared" si="3"/>
        <v>285000</v>
      </c>
      <c r="N32" s="205"/>
      <c r="O32" s="205"/>
      <c r="P32" s="205">
        <f t="shared" si="4"/>
        <v>285000</v>
      </c>
    </row>
    <row r="33" spans="1:16" ht="32.25" hidden="1" customHeight="1">
      <c r="A33" s="86" t="s">
        <v>46</v>
      </c>
      <c r="B33" s="28" t="s">
        <v>47</v>
      </c>
      <c r="C33" s="109">
        <v>211000</v>
      </c>
      <c r="D33" s="78"/>
      <c r="E33" s="78"/>
      <c r="F33" s="77">
        <f t="shared" si="0"/>
        <v>211000</v>
      </c>
      <c r="G33" s="78"/>
      <c r="H33" s="78">
        <f t="shared" si="1"/>
        <v>211000</v>
      </c>
      <c r="I33" s="170">
        <v>61000</v>
      </c>
      <c r="J33" s="205">
        <f t="shared" si="2"/>
        <v>272000</v>
      </c>
      <c r="K33" s="78"/>
      <c r="L33" s="219">
        <v>13000</v>
      </c>
      <c r="M33" s="217">
        <f t="shared" si="3"/>
        <v>285000</v>
      </c>
      <c r="N33" s="205"/>
      <c r="O33" s="205"/>
      <c r="P33" s="205">
        <f t="shared" si="4"/>
        <v>285000</v>
      </c>
    </row>
    <row r="34" spans="1:16" ht="26.25" hidden="1" customHeight="1">
      <c r="A34" s="83" t="s">
        <v>316</v>
      </c>
      <c r="B34" s="37" t="s">
        <v>317</v>
      </c>
      <c r="C34" s="74">
        <f>SUM(C35:C36)</f>
        <v>10000</v>
      </c>
      <c r="D34" s="78"/>
      <c r="E34" s="78"/>
      <c r="F34" s="77">
        <f t="shared" si="0"/>
        <v>10000</v>
      </c>
      <c r="G34" s="78"/>
      <c r="H34" s="77">
        <f t="shared" si="1"/>
        <v>10000</v>
      </c>
      <c r="I34" s="171">
        <f>I35+I36</f>
        <v>-2000</v>
      </c>
      <c r="J34" s="217">
        <f t="shared" si="2"/>
        <v>8000</v>
      </c>
      <c r="K34" s="77"/>
      <c r="L34" s="219"/>
      <c r="M34" s="217">
        <f t="shared" si="3"/>
        <v>8000</v>
      </c>
      <c r="N34" s="205"/>
      <c r="O34" s="205"/>
      <c r="P34" s="217">
        <f t="shared" si="4"/>
        <v>8000</v>
      </c>
    </row>
    <row r="35" spans="1:16" ht="41.25" hidden="1" customHeight="1">
      <c r="A35" s="85" t="s">
        <v>122</v>
      </c>
      <c r="B35" s="28" t="s">
        <v>48</v>
      </c>
      <c r="C35" s="109">
        <v>6500</v>
      </c>
      <c r="D35" s="78"/>
      <c r="E35" s="78"/>
      <c r="F35" s="77">
        <f t="shared" si="0"/>
        <v>6500</v>
      </c>
      <c r="G35" s="78"/>
      <c r="H35" s="78">
        <f t="shared" si="1"/>
        <v>6500</v>
      </c>
      <c r="I35" s="170">
        <v>1000</v>
      </c>
      <c r="J35" s="205">
        <f t="shared" si="2"/>
        <v>7500</v>
      </c>
      <c r="K35" s="78"/>
      <c r="L35" s="219"/>
      <c r="M35" s="217">
        <f t="shared" si="3"/>
        <v>7500</v>
      </c>
      <c r="N35" s="205"/>
      <c r="O35" s="205"/>
      <c r="P35" s="205">
        <f t="shared" si="4"/>
        <v>7500</v>
      </c>
    </row>
    <row r="36" spans="1:16" ht="33" hidden="1" customHeight="1">
      <c r="A36" s="85" t="s">
        <v>128</v>
      </c>
      <c r="B36" s="28" t="s">
        <v>127</v>
      </c>
      <c r="C36" s="109">
        <v>3500</v>
      </c>
      <c r="D36" s="78"/>
      <c r="E36" s="78"/>
      <c r="F36" s="77">
        <f t="shared" si="0"/>
        <v>3500</v>
      </c>
      <c r="G36" s="78"/>
      <c r="H36" s="78">
        <f t="shared" si="1"/>
        <v>3500</v>
      </c>
      <c r="I36" s="170">
        <v>-3000</v>
      </c>
      <c r="J36" s="205">
        <f t="shared" si="2"/>
        <v>500</v>
      </c>
      <c r="K36" s="78"/>
      <c r="L36" s="219"/>
      <c r="M36" s="217">
        <f t="shared" si="3"/>
        <v>500</v>
      </c>
      <c r="N36" s="205"/>
      <c r="O36" s="205"/>
      <c r="P36" s="205">
        <f t="shared" si="4"/>
        <v>500</v>
      </c>
    </row>
    <row r="37" spans="1:16" ht="42.75" hidden="1" customHeight="1">
      <c r="A37" s="83" t="s">
        <v>318</v>
      </c>
      <c r="B37" s="37" t="s">
        <v>287</v>
      </c>
      <c r="C37" s="74">
        <f>SUM(C38:C42)</f>
        <v>29600</v>
      </c>
      <c r="D37" s="78"/>
      <c r="E37" s="78"/>
      <c r="F37" s="77">
        <f t="shared" si="0"/>
        <v>29600</v>
      </c>
      <c r="G37" s="78"/>
      <c r="H37" s="77">
        <f t="shared" si="1"/>
        <v>29600</v>
      </c>
      <c r="I37" s="170"/>
      <c r="J37" s="217">
        <f t="shared" si="2"/>
        <v>29600</v>
      </c>
      <c r="K37" s="77"/>
      <c r="L37" s="219"/>
      <c r="M37" s="217">
        <f t="shared" si="3"/>
        <v>29600</v>
      </c>
      <c r="N37" s="205"/>
      <c r="O37" s="205"/>
      <c r="P37" s="217">
        <f t="shared" si="4"/>
        <v>29600</v>
      </c>
    </row>
    <row r="38" spans="1:16" ht="83.25" hidden="1" customHeight="1">
      <c r="A38" s="29" t="s">
        <v>172</v>
      </c>
      <c r="B38" s="19" t="s">
        <v>526</v>
      </c>
      <c r="C38" s="109">
        <v>27000</v>
      </c>
      <c r="D38" s="78"/>
      <c r="E38" s="78"/>
      <c r="F38" s="77">
        <f t="shared" si="0"/>
        <v>27000</v>
      </c>
      <c r="G38" s="78"/>
      <c r="H38" s="78">
        <f t="shared" si="1"/>
        <v>27000</v>
      </c>
      <c r="I38" s="170"/>
      <c r="J38" s="205">
        <f t="shared" si="2"/>
        <v>27000</v>
      </c>
      <c r="K38" s="78"/>
      <c r="L38" s="219"/>
      <c r="M38" s="217">
        <f t="shared" si="3"/>
        <v>27000</v>
      </c>
      <c r="N38" s="205"/>
      <c r="O38" s="205"/>
      <c r="P38" s="205">
        <f t="shared" si="4"/>
        <v>27000</v>
      </c>
    </row>
    <row r="39" spans="1:16" ht="75.75" hidden="1" customHeight="1">
      <c r="A39" s="29" t="s">
        <v>36</v>
      </c>
      <c r="B39" s="32" t="s">
        <v>49</v>
      </c>
      <c r="C39" s="109">
        <v>2000</v>
      </c>
      <c r="D39" s="78"/>
      <c r="E39" s="78"/>
      <c r="F39" s="77">
        <f t="shared" si="0"/>
        <v>2000</v>
      </c>
      <c r="G39" s="78"/>
      <c r="H39" s="78">
        <f t="shared" si="1"/>
        <v>2000</v>
      </c>
      <c r="I39" s="170"/>
      <c r="J39" s="205">
        <f t="shared" si="2"/>
        <v>2000</v>
      </c>
      <c r="K39" s="78"/>
      <c r="L39" s="219"/>
      <c r="M39" s="217">
        <f t="shared" si="3"/>
        <v>2000</v>
      </c>
      <c r="N39" s="205"/>
      <c r="O39" s="205"/>
      <c r="P39" s="205">
        <f t="shared" si="4"/>
        <v>2000</v>
      </c>
    </row>
    <row r="40" spans="1:16" ht="70.5" hidden="1" customHeight="1">
      <c r="A40" s="85" t="s">
        <v>29</v>
      </c>
      <c r="B40" s="28" t="s">
        <v>286</v>
      </c>
      <c r="C40" s="109"/>
      <c r="D40" s="78"/>
      <c r="E40" s="78"/>
      <c r="F40" s="77">
        <f t="shared" si="0"/>
        <v>0</v>
      </c>
      <c r="G40" s="78"/>
      <c r="H40" s="78">
        <f t="shared" si="1"/>
        <v>0</v>
      </c>
      <c r="I40" s="170"/>
      <c r="J40" s="205">
        <f t="shared" si="2"/>
        <v>0</v>
      </c>
      <c r="K40" s="78"/>
      <c r="L40" s="219"/>
      <c r="M40" s="217">
        <f t="shared" si="3"/>
        <v>0</v>
      </c>
      <c r="N40" s="205"/>
      <c r="O40" s="205"/>
      <c r="P40" s="205">
        <f t="shared" si="4"/>
        <v>0</v>
      </c>
    </row>
    <row r="41" spans="1:16" ht="56.25" hidden="1" customHeight="1">
      <c r="A41" s="88" t="s">
        <v>29</v>
      </c>
      <c r="B41" s="64" t="s">
        <v>286</v>
      </c>
      <c r="C41" s="109">
        <v>0</v>
      </c>
      <c r="D41" s="78"/>
      <c r="E41" s="78"/>
      <c r="F41" s="77">
        <f t="shared" si="0"/>
        <v>0</v>
      </c>
      <c r="G41" s="78"/>
      <c r="H41" s="78">
        <f t="shared" si="1"/>
        <v>0</v>
      </c>
      <c r="I41" s="170"/>
      <c r="J41" s="205">
        <f t="shared" si="2"/>
        <v>0</v>
      </c>
      <c r="K41" s="78"/>
      <c r="L41" s="219"/>
      <c r="M41" s="217">
        <f t="shared" si="3"/>
        <v>0</v>
      </c>
      <c r="N41" s="205"/>
      <c r="O41" s="205"/>
      <c r="P41" s="205">
        <f t="shared" si="4"/>
        <v>0</v>
      </c>
    </row>
    <row r="42" spans="1:16" ht="71.25" hidden="1" customHeight="1">
      <c r="A42" s="85" t="s">
        <v>121</v>
      </c>
      <c r="B42" s="28" t="s">
        <v>131</v>
      </c>
      <c r="C42" s="109">
        <v>600</v>
      </c>
      <c r="D42" s="78"/>
      <c r="E42" s="78"/>
      <c r="F42" s="77">
        <f t="shared" si="0"/>
        <v>600</v>
      </c>
      <c r="G42" s="78"/>
      <c r="H42" s="78">
        <f t="shared" si="1"/>
        <v>600</v>
      </c>
      <c r="I42" s="170"/>
      <c r="J42" s="205">
        <f t="shared" si="2"/>
        <v>600</v>
      </c>
      <c r="K42" s="78"/>
      <c r="L42" s="219"/>
      <c r="M42" s="217">
        <f t="shared" si="3"/>
        <v>600</v>
      </c>
      <c r="N42" s="205"/>
      <c r="O42" s="205"/>
      <c r="P42" s="205">
        <f t="shared" si="4"/>
        <v>600</v>
      </c>
    </row>
    <row r="43" spans="1:16" ht="30" hidden="1" customHeight="1">
      <c r="A43" s="83" t="s">
        <v>319</v>
      </c>
      <c r="B43" s="37" t="s">
        <v>118</v>
      </c>
      <c r="C43" s="74">
        <f>C44</f>
        <v>60</v>
      </c>
      <c r="D43" s="78"/>
      <c r="E43" s="78"/>
      <c r="F43" s="77">
        <f t="shared" si="0"/>
        <v>60</v>
      </c>
      <c r="G43" s="78"/>
      <c r="H43" s="77">
        <f t="shared" si="1"/>
        <v>60</v>
      </c>
      <c r="I43" s="170"/>
      <c r="J43" s="217">
        <f t="shared" si="2"/>
        <v>60</v>
      </c>
      <c r="K43" s="77"/>
      <c r="L43" s="219"/>
      <c r="M43" s="217">
        <f t="shared" si="3"/>
        <v>60</v>
      </c>
      <c r="N43" s="205"/>
      <c r="O43" s="205"/>
      <c r="P43" s="217">
        <f t="shared" si="4"/>
        <v>60</v>
      </c>
    </row>
    <row r="44" spans="1:16" ht="37.5" hidden="1" customHeight="1">
      <c r="A44" s="85" t="s">
        <v>321</v>
      </c>
      <c r="B44" s="28" t="s">
        <v>110</v>
      </c>
      <c r="C44" s="109">
        <f>SUM(C45:C48)</f>
        <v>60</v>
      </c>
      <c r="D44" s="78"/>
      <c r="E44" s="78"/>
      <c r="F44" s="77">
        <f t="shared" si="0"/>
        <v>60</v>
      </c>
      <c r="G44" s="78"/>
      <c r="H44" s="78">
        <f t="shared" si="1"/>
        <v>60</v>
      </c>
      <c r="I44" s="170"/>
      <c r="J44" s="205">
        <f t="shared" si="2"/>
        <v>60</v>
      </c>
      <c r="K44" s="78"/>
      <c r="L44" s="219"/>
      <c r="M44" s="217">
        <f t="shared" si="3"/>
        <v>60</v>
      </c>
      <c r="N44" s="205"/>
      <c r="O44" s="205"/>
      <c r="P44" s="217">
        <f t="shared" si="4"/>
        <v>60</v>
      </c>
    </row>
    <row r="45" spans="1:16" ht="33.75" hidden="1" customHeight="1">
      <c r="A45" s="86" t="s">
        <v>20</v>
      </c>
      <c r="B45" s="28" t="s">
        <v>21</v>
      </c>
      <c r="C45" s="109">
        <v>10</v>
      </c>
      <c r="D45" s="78"/>
      <c r="E45" s="78"/>
      <c r="F45" s="77">
        <f t="shared" si="0"/>
        <v>10</v>
      </c>
      <c r="G45" s="78"/>
      <c r="H45" s="78">
        <f t="shared" si="1"/>
        <v>10</v>
      </c>
      <c r="I45" s="170"/>
      <c r="J45" s="205">
        <f t="shared" si="2"/>
        <v>10</v>
      </c>
      <c r="K45" s="78"/>
      <c r="L45" s="219"/>
      <c r="M45" s="217">
        <f t="shared" si="3"/>
        <v>10</v>
      </c>
      <c r="N45" s="205"/>
      <c r="O45" s="205"/>
      <c r="P45" s="217">
        <f t="shared" si="4"/>
        <v>10</v>
      </c>
    </row>
    <row r="46" spans="1:16" ht="39.75" hidden="1" customHeight="1">
      <c r="A46" s="86" t="s">
        <v>22</v>
      </c>
      <c r="B46" s="28" t="s">
        <v>23</v>
      </c>
      <c r="C46" s="109">
        <v>10</v>
      </c>
      <c r="D46" s="78"/>
      <c r="E46" s="78"/>
      <c r="F46" s="77">
        <f t="shared" si="0"/>
        <v>10</v>
      </c>
      <c r="G46" s="78"/>
      <c r="H46" s="78">
        <f t="shared" si="1"/>
        <v>10</v>
      </c>
      <c r="I46" s="170"/>
      <c r="J46" s="205">
        <f t="shared" si="2"/>
        <v>10</v>
      </c>
      <c r="K46" s="78"/>
      <c r="L46" s="219"/>
      <c r="M46" s="217">
        <f t="shared" si="3"/>
        <v>10</v>
      </c>
      <c r="N46" s="205"/>
      <c r="O46" s="205"/>
      <c r="P46" s="217">
        <f t="shared" si="4"/>
        <v>10</v>
      </c>
    </row>
    <row r="47" spans="1:16" ht="21.75" hidden="1" customHeight="1">
      <c r="A47" s="86" t="s">
        <v>24</v>
      </c>
      <c r="B47" s="28" t="s">
        <v>25</v>
      </c>
      <c r="C47" s="109">
        <v>10</v>
      </c>
      <c r="D47" s="78"/>
      <c r="E47" s="78"/>
      <c r="F47" s="77">
        <f t="shared" si="0"/>
        <v>10</v>
      </c>
      <c r="G47" s="78"/>
      <c r="H47" s="78">
        <f t="shared" si="1"/>
        <v>10</v>
      </c>
      <c r="I47" s="170"/>
      <c r="J47" s="205">
        <f t="shared" si="2"/>
        <v>10</v>
      </c>
      <c r="K47" s="78"/>
      <c r="L47" s="219"/>
      <c r="M47" s="217">
        <f t="shared" si="3"/>
        <v>10</v>
      </c>
      <c r="N47" s="205"/>
      <c r="O47" s="205"/>
      <c r="P47" s="217">
        <f t="shared" si="4"/>
        <v>10</v>
      </c>
    </row>
    <row r="48" spans="1:16" ht="38.25" hidden="1" customHeight="1">
      <c r="A48" s="86" t="s">
        <v>26</v>
      </c>
      <c r="B48" s="28" t="s">
        <v>27</v>
      </c>
      <c r="C48" s="109">
        <v>30</v>
      </c>
      <c r="D48" s="78"/>
      <c r="E48" s="78"/>
      <c r="F48" s="77">
        <f t="shared" si="0"/>
        <v>30</v>
      </c>
      <c r="G48" s="78"/>
      <c r="H48" s="78">
        <f t="shared" si="1"/>
        <v>30</v>
      </c>
      <c r="I48" s="170"/>
      <c r="J48" s="205">
        <f t="shared" si="2"/>
        <v>30</v>
      </c>
      <c r="K48" s="78"/>
      <c r="L48" s="219"/>
      <c r="M48" s="217">
        <f t="shared" si="3"/>
        <v>30</v>
      </c>
      <c r="N48" s="205"/>
      <c r="O48" s="205"/>
      <c r="P48" s="217">
        <f t="shared" si="4"/>
        <v>30</v>
      </c>
    </row>
    <row r="49" spans="1:16" ht="35.25" hidden="1" customHeight="1">
      <c r="A49" s="68" t="s">
        <v>106</v>
      </c>
      <c r="B49" s="37" t="s">
        <v>88</v>
      </c>
      <c r="C49" s="74">
        <f>C50</f>
        <v>0</v>
      </c>
      <c r="D49" s="78"/>
      <c r="E49" s="78"/>
      <c r="F49" s="77">
        <f t="shared" si="0"/>
        <v>0</v>
      </c>
      <c r="G49" s="78"/>
      <c r="H49" s="78">
        <f t="shared" si="1"/>
        <v>0</v>
      </c>
      <c r="I49" s="170"/>
      <c r="J49" s="205">
        <f t="shared" si="2"/>
        <v>0</v>
      </c>
      <c r="K49" s="78"/>
      <c r="L49" s="219"/>
      <c r="M49" s="217">
        <f t="shared" si="3"/>
        <v>0</v>
      </c>
      <c r="N49" s="205"/>
      <c r="O49" s="205"/>
      <c r="P49" s="217">
        <f t="shared" si="4"/>
        <v>0</v>
      </c>
    </row>
    <row r="50" spans="1:16" ht="38.25" hidden="1" customHeight="1">
      <c r="A50" s="86" t="s">
        <v>0</v>
      </c>
      <c r="B50" s="28" t="s">
        <v>89</v>
      </c>
      <c r="C50" s="109"/>
      <c r="D50" s="78"/>
      <c r="E50" s="78"/>
      <c r="F50" s="77">
        <f t="shared" si="0"/>
        <v>0</v>
      </c>
      <c r="G50" s="78"/>
      <c r="H50" s="78">
        <f t="shared" si="1"/>
        <v>0</v>
      </c>
      <c r="I50" s="170"/>
      <c r="J50" s="205">
        <f t="shared" si="2"/>
        <v>0</v>
      </c>
      <c r="K50" s="78"/>
      <c r="L50" s="219"/>
      <c r="M50" s="217">
        <f t="shared" si="3"/>
        <v>0</v>
      </c>
      <c r="N50" s="205"/>
      <c r="O50" s="205"/>
      <c r="P50" s="217">
        <f t="shared" si="4"/>
        <v>0</v>
      </c>
    </row>
    <row r="51" spans="1:16" ht="30.75" hidden="1" customHeight="1">
      <c r="A51" s="83" t="s">
        <v>322</v>
      </c>
      <c r="B51" s="37" t="s">
        <v>119</v>
      </c>
      <c r="C51" s="74">
        <f>SUM(C52:C56)</f>
        <v>1100</v>
      </c>
      <c r="D51" s="78"/>
      <c r="E51" s="78"/>
      <c r="F51" s="77">
        <f t="shared" si="0"/>
        <v>1100</v>
      </c>
      <c r="G51" s="78"/>
      <c r="H51" s="77">
        <f t="shared" si="1"/>
        <v>1100</v>
      </c>
      <c r="I51" s="170"/>
      <c r="J51" s="217">
        <f t="shared" si="2"/>
        <v>1100</v>
      </c>
      <c r="K51" s="77"/>
      <c r="L51" s="219"/>
      <c r="M51" s="217">
        <f t="shared" si="3"/>
        <v>1100</v>
      </c>
      <c r="N51" s="205"/>
      <c r="O51" s="205"/>
      <c r="P51" s="217">
        <f t="shared" si="4"/>
        <v>1100</v>
      </c>
    </row>
    <row r="52" spans="1:16" ht="86.25" hidden="1" customHeight="1">
      <c r="A52" s="85" t="s">
        <v>107</v>
      </c>
      <c r="B52" s="28" t="s">
        <v>90</v>
      </c>
      <c r="C52" s="109"/>
      <c r="D52" s="78"/>
      <c r="E52" s="78"/>
      <c r="F52" s="77">
        <f t="shared" si="0"/>
        <v>0</v>
      </c>
      <c r="G52" s="78"/>
      <c r="H52" s="78">
        <f t="shared" si="1"/>
        <v>0</v>
      </c>
      <c r="I52" s="170"/>
      <c r="J52" s="205">
        <f t="shared" si="2"/>
        <v>0</v>
      </c>
      <c r="K52" s="78"/>
      <c r="L52" s="219"/>
      <c r="M52" s="217">
        <f t="shared" si="3"/>
        <v>0</v>
      </c>
      <c r="N52" s="205"/>
      <c r="O52" s="205"/>
      <c r="P52" s="205">
        <f t="shared" si="4"/>
        <v>0</v>
      </c>
    </row>
    <row r="53" spans="1:16" ht="54" hidden="1" customHeight="1">
      <c r="A53" s="29" t="s">
        <v>337</v>
      </c>
      <c r="B53" s="19" t="s">
        <v>546</v>
      </c>
      <c r="C53" s="109"/>
      <c r="D53" s="78"/>
      <c r="E53" s="78"/>
      <c r="F53" s="77">
        <f t="shared" si="0"/>
        <v>0</v>
      </c>
      <c r="G53" s="78"/>
      <c r="H53" s="78">
        <f t="shared" si="1"/>
        <v>0</v>
      </c>
      <c r="I53" s="170"/>
      <c r="J53" s="205">
        <f t="shared" si="2"/>
        <v>0</v>
      </c>
      <c r="K53" s="78"/>
      <c r="L53" s="219"/>
      <c r="M53" s="217">
        <f t="shared" si="3"/>
        <v>0</v>
      </c>
      <c r="N53" s="205"/>
      <c r="O53" s="205"/>
      <c r="P53" s="205">
        <f t="shared" si="4"/>
        <v>0</v>
      </c>
    </row>
    <row r="54" spans="1:16" ht="43.5" hidden="1" customHeight="1">
      <c r="A54" s="29" t="s">
        <v>171</v>
      </c>
      <c r="B54" s="32" t="s">
        <v>59</v>
      </c>
      <c r="C54" s="109"/>
      <c r="D54" s="78"/>
      <c r="E54" s="78"/>
      <c r="F54" s="77">
        <f t="shared" si="0"/>
        <v>0</v>
      </c>
      <c r="G54" s="78"/>
      <c r="H54" s="78">
        <f t="shared" si="1"/>
        <v>0</v>
      </c>
      <c r="I54" s="170"/>
      <c r="J54" s="205">
        <f t="shared" si="2"/>
        <v>0</v>
      </c>
      <c r="K54" s="78"/>
      <c r="L54" s="219"/>
      <c r="M54" s="217">
        <f t="shared" si="3"/>
        <v>0</v>
      </c>
      <c r="N54" s="205"/>
      <c r="O54" s="205"/>
      <c r="P54" s="205">
        <f t="shared" si="4"/>
        <v>0</v>
      </c>
    </row>
    <row r="55" spans="1:16" ht="48.75" hidden="1" customHeight="1">
      <c r="A55" s="29" t="s">
        <v>37</v>
      </c>
      <c r="B55" s="32" t="s">
        <v>60</v>
      </c>
      <c r="C55" s="109">
        <v>500</v>
      </c>
      <c r="D55" s="78"/>
      <c r="E55" s="78"/>
      <c r="F55" s="77">
        <f t="shared" si="0"/>
        <v>500</v>
      </c>
      <c r="G55" s="78"/>
      <c r="H55" s="78">
        <f t="shared" si="1"/>
        <v>500</v>
      </c>
      <c r="I55" s="170"/>
      <c r="J55" s="205">
        <f t="shared" si="2"/>
        <v>500</v>
      </c>
      <c r="K55" s="78"/>
      <c r="L55" s="219"/>
      <c r="M55" s="217">
        <f t="shared" si="3"/>
        <v>500</v>
      </c>
      <c r="N55" s="205"/>
      <c r="O55" s="205"/>
      <c r="P55" s="205">
        <f t="shared" si="4"/>
        <v>500</v>
      </c>
    </row>
    <row r="56" spans="1:16" ht="56.25" hidden="1" customHeight="1">
      <c r="A56" s="29" t="s">
        <v>129</v>
      </c>
      <c r="B56" s="32" t="s">
        <v>91</v>
      </c>
      <c r="C56" s="109">
        <v>600</v>
      </c>
      <c r="D56" s="78"/>
      <c r="E56" s="78"/>
      <c r="F56" s="77">
        <f t="shared" si="0"/>
        <v>600</v>
      </c>
      <c r="G56" s="78"/>
      <c r="H56" s="78">
        <f t="shared" si="1"/>
        <v>600</v>
      </c>
      <c r="I56" s="170"/>
      <c r="J56" s="205">
        <f t="shared" si="2"/>
        <v>600</v>
      </c>
      <c r="K56" s="78"/>
      <c r="L56" s="219"/>
      <c r="M56" s="217">
        <f t="shared" si="3"/>
        <v>600</v>
      </c>
      <c r="N56" s="205"/>
      <c r="O56" s="205"/>
      <c r="P56" s="205">
        <f t="shared" si="4"/>
        <v>600</v>
      </c>
    </row>
    <row r="57" spans="1:16" ht="36.75" hidden="1" customHeight="1">
      <c r="A57" s="68" t="s">
        <v>323</v>
      </c>
      <c r="B57" s="37" t="s">
        <v>1</v>
      </c>
      <c r="C57" s="74">
        <f>C59+C60+C58</f>
        <v>208</v>
      </c>
      <c r="D57" s="78"/>
      <c r="E57" s="78"/>
      <c r="F57" s="77">
        <f t="shared" si="0"/>
        <v>208</v>
      </c>
      <c r="G57" s="78"/>
      <c r="H57" s="77">
        <f t="shared" si="1"/>
        <v>208</v>
      </c>
      <c r="I57" s="171"/>
      <c r="J57" s="217">
        <f t="shared" si="2"/>
        <v>208</v>
      </c>
      <c r="K57" s="77"/>
      <c r="L57" s="219"/>
      <c r="M57" s="217">
        <f t="shared" si="3"/>
        <v>208</v>
      </c>
      <c r="N57" s="205"/>
      <c r="O57" s="205"/>
      <c r="P57" s="217">
        <f t="shared" si="4"/>
        <v>208</v>
      </c>
    </row>
    <row r="58" spans="1:16" ht="54" hidden="1" customHeight="1">
      <c r="A58" s="86" t="s">
        <v>596</v>
      </c>
      <c r="B58" s="94" t="s">
        <v>597</v>
      </c>
      <c r="C58" s="109">
        <v>106</v>
      </c>
      <c r="D58" s="78"/>
      <c r="E58" s="78"/>
      <c r="F58" s="77">
        <f t="shared" si="0"/>
        <v>106</v>
      </c>
      <c r="G58" s="78"/>
      <c r="H58" s="78">
        <f t="shared" si="1"/>
        <v>106</v>
      </c>
      <c r="I58" s="170"/>
      <c r="J58" s="205">
        <f t="shared" si="2"/>
        <v>106</v>
      </c>
      <c r="K58" s="78"/>
      <c r="L58" s="219"/>
      <c r="M58" s="217">
        <f t="shared" si="3"/>
        <v>106</v>
      </c>
      <c r="N58" s="205"/>
      <c r="O58" s="205"/>
      <c r="P58" s="217">
        <f t="shared" si="4"/>
        <v>106</v>
      </c>
    </row>
    <row r="59" spans="1:16" ht="61.5" hidden="1" customHeight="1">
      <c r="A59" s="87" t="s">
        <v>726</v>
      </c>
      <c r="B59" s="26" t="s">
        <v>747</v>
      </c>
      <c r="C59" s="109">
        <v>50</v>
      </c>
      <c r="D59" s="78"/>
      <c r="E59" s="78"/>
      <c r="F59" s="77">
        <f t="shared" si="0"/>
        <v>50</v>
      </c>
      <c r="G59" s="78"/>
      <c r="H59" s="78">
        <f t="shared" si="1"/>
        <v>50</v>
      </c>
      <c r="I59" s="170"/>
      <c r="J59" s="205">
        <f t="shared" si="2"/>
        <v>50</v>
      </c>
      <c r="K59" s="78"/>
      <c r="L59" s="219"/>
      <c r="M59" s="217">
        <f t="shared" si="3"/>
        <v>50</v>
      </c>
      <c r="N59" s="205"/>
      <c r="O59" s="205"/>
      <c r="P59" s="217">
        <f t="shared" si="4"/>
        <v>50</v>
      </c>
    </row>
    <row r="60" spans="1:16" ht="66" hidden="1" customHeight="1">
      <c r="A60" s="87" t="s">
        <v>727</v>
      </c>
      <c r="B60" s="26" t="s">
        <v>747</v>
      </c>
      <c r="C60" s="109">
        <v>52</v>
      </c>
      <c r="D60" s="78"/>
      <c r="E60" s="78"/>
      <c r="F60" s="77">
        <f t="shared" si="0"/>
        <v>52</v>
      </c>
      <c r="G60" s="78"/>
      <c r="H60" s="78">
        <f t="shared" si="1"/>
        <v>52</v>
      </c>
      <c r="I60" s="170"/>
      <c r="J60" s="205">
        <f t="shared" si="2"/>
        <v>52</v>
      </c>
      <c r="K60" s="78"/>
      <c r="L60" s="219"/>
      <c r="M60" s="217">
        <f t="shared" si="3"/>
        <v>52</v>
      </c>
      <c r="N60" s="205"/>
      <c r="O60" s="205"/>
      <c r="P60" s="217">
        <f t="shared" si="4"/>
        <v>52</v>
      </c>
    </row>
    <row r="61" spans="1:16" ht="27.75" customHeight="1">
      <c r="A61" s="83" t="s">
        <v>296</v>
      </c>
      <c r="B61" s="84" t="s">
        <v>295</v>
      </c>
      <c r="C61" s="69">
        <f>SUM(C62,C74,C66,C85)</f>
        <v>424201.10000000003</v>
      </c>
      <c r="D61" s="69">
        <f>SUM(D62,D74,D66,D85)</f>
        <v>35971.186000000002</v>
      </c>
      <c r="E61" s="69">
        <f>SUM(E62,E74,E66,E85)</f>
        <v>942.2</v>
      </c>
      <c r="F61" s="77">
        <f t="shared" si="0"/>
        <v>461114.48600000003</v>
      </c>
      <c r="G61" s="69">
        <f>SUM(G62,G74,G66,G85)</f>
        <v>35800.200000000004</v>
      </c>
      <c r="H61" s="77">
        <f t="shared" ref="H61:H90" si="5">C61+D61+E61+G61</f>
        <v>496914.68600000005</v>
      </c>
      <c r="I61" s="170"/>
      <c r="J61" s="217">
        <f>H61+I61</f>
        <v>496914.68600000005</v>
      </c>
      <c r="K61" s="77">
        <f>K66+K74+K85</f>
        <v>19570.026999999998</v>
      </c>
      <c r="L61" s="217">
        <f>L62+L66+L85</f>
        <v>8808.51</v>
      </c>
      <c r="M61" s="217">
        <f t="shared" si="3"/>
        <v>525293.223</v>
      </c>
      <c r="N61" s="217">
        <f>N62+N66+N85+N74</f>
        <v>29881.3</v>
      </c>
      <c r="O61" s="217">
        <f>O62+O66+O85+O74</f>
        <v>213.5</v>
      </c>
      <c r="P61" s="77">
        <f>J61+L61+K61+N61+O61</f>
        <v>555388.02300000004</v>
      </c>
    </row>
    <row r="62" spans="1:16" ht="40.5" customHeight="1">
      <c r="A62" s="83" t="s">
        <v>575</v>
      </c>
      <c r="B62" s="37" t="s">
        <v>92</v>
      </c>
      <c r="C62" s="69">
        <f>C63</f>
        <v>69216</v>
      </c>
      <c r="D62" s="78"/>
      <c r="E62" s="78"/>
      <c r="F62" s="77">
        <f t="shared" si="0"/>
        <v>69216</v>
      </c>
      <c r="G62" s="78"/>
      <c r="H62" s="77">
        <f t="shared" si="5"/>
        <v>69216</v>
      </c>
      <c r="I62" s="170"/>
      <c r="J62" s="217">
        <f t="shared" si="2"/>
        <v>69216</v>
      </c>
      <c r="K62" s="77"/>
      <c r="L62" s="217">
        <f>L64</f>
        <v>8808.51</v>
      </c>
      <c r="M62" s="217">
        <f t="shared" si="3"/>
        <v>78024.509999999995</v>
      </c>
      <c r="N62" s="217">
        <f>N65</f>
        <v>1446.3</v>
      </c>
      <c r="O62" s="217"/>
      <c r="P62" s="77">
        <f t="shared" ref="P62:P91" si="6">J62+L62+K62+N62+O62</f>
        <v>79470.81</v>
      </c>
    </row>
    <row r="63" spans="1:16" ht="49.5" customHeight="1">
      <c r="A63" s="29" t="s">
        <v>598</v>
      </c>
      <c r="B63" s="32" t="s">
        <v>599</v>
      </c>
      <c r="C63" s="73">
        <v>69216</v>
      </c>
      <c r="D63" s="78"/>
      <c r="E63" s="78"/>
      <c r="F63" s="77">
        <f t="shared" si="0"/>
        <v>69216</v>
      </c>
      <c r="G63" s="78"/>
      <c r="H63" s="78">
        <f t="shared" si="5"/>
        <v>69216</v>
      </c>
      <c r="I63" s="170"/>
      <c r="J63" s="205">
        <f t="shared" si="2"/>
        <v>69216</v>
      </c>
      <c r="K63" s="78"/>
      <c r="L63" s="205"/>
      <c r="M63" s="217">
        <f t="shared" si="3"/>
        <v>69216</v>
      </c>
      <c r="N63" s="205"/>
      <c r="O63" s="205"/>
      <c r="P63" s="77">
        <f t="shared" si="6"/>
        <v>69216</v>
      </c>
    </row>
    <row r="64" spans="1:16" ht="49.5" customHeight="1">
      <c r="A64" s="80" t="s">
        <v>792</v>
      </c>
      <c r="B64" s="64" t="s">
        <v>791</v>
      </c>
      <c r="C64" s="73"/>
      <c r="D64" s="78"/>
      <c r="E64" s="78"/>
      <c r="F64" s="77"/>
      <c r="G64" s="78"/>
      <c r="H64" s="78"/>
      <c r="I64" s="170"/>
      <c r="J64" s="205">
        <v>0</v>
      </c>
      <c r="K64" s="78"/>
      <c r="L64" s="205">
        <v>8808.51</v>
      </c>
      <c r="M64" s="217">
        <f t="shared" si="3"/>
        <v>8808.51</v>
      </c>
      <c r="N64" s="205"/>
      <c r="O64" s="205"/>
      <c r="P64" s="77">
        <f t="shared" si="6"/>
        <v>8808.51</v>
      </c>
    </row>
    <row r="65" spans="1:16" ht="49.5" customHeight="1">
      <c r="A65" s="80" t="s">
        <v>798</v>
      </c>
      <c r="B65" s="64" t="s">
        <v>799</v>
      </c>
      <c r="C65" s="73"/>
      <c r="D65" s="78"/>
      <c r="E65" s="78"/>
      <c r="F65" s="77"/>
      <c r="G65" s="78"/>
      <c r="H65" s="78"/>
      <c r="I65" s="170"/>
      <c r="J65" s="205"/>
      <c r="K65" s="78"/>
      <c r="L65" s="205"/>
      <c r="M65" s="217">
        <f t="shared" si="3"/>
        <v>0</v>
      </c>
      <c r="N65" s="205">
        <v>1446.3</v>
      </c>
      <c r="O65" s="205"/>
      <c r="P65" s="77">
        <f t="shared" si="6"/>
        <v>1446.3</v>
      </c>
    </row>
    <row r="66" spans="1:16" ht="42" customHeight="1">
      <c r="A66" s="83" t="s">
        <v>579</v>
      </c>
      <c r="B66" s="37" t="s">
        <v>125</v>
      </c>
      <c r="C66" s="69">
        <f>SUM(C67:C73)</f>
        <v>58724</v>
      </c>
      <c r="D66" s="69">
        <f>SUM(D67:D73)</f>
        <v>1956.87</v>
      </c>
      <c r="E66" s="69">
        <f t="shared" ref="E66:G66" si="7">SUM(E67:E73)</f>
        <v>942.2</v>
      </c>
      <c r="F66" s="77">
        <f t="shared" si="0"/>
        <v>61623.07</v>
      </c>
      <c r="G66" s="69">
        <f t="shared" si="7"/>
        <v>34241.9</v>
      </c>
      <c r="H66" s="77">
        <f t="shared" si="5"/>
        <v>95864.97</v>
      </c>
      <c r="I66" s="170"/>
      <c r="J66" s="217">
        <f t="shared" si="2"/>
        <v>95864.97</v>
      </c>
      <c r="K66" s="77">
        <f>K73</f>
        <v>14099.8</v>
      </c>
      <c r="L66" s="217">
        <f>L73</f>
        <v>0</v>
      </c>
      <c r="M66" s="217">
        <f t="shared" si="3"/>
        <v>109964.77</v>
      </c>
      <c r="N66" s="217">
        <f>N69</f>
        <v>0</v>
      </c>
      <c r="O66" s="217">
        <f>O69</f>
        <v>197.5</v>
      </c>
      <c r="P66" s="77">
        <f t="shared" si="6"/>
        <v>110162.27</v>
      </c>
    </row>
    <row r="67" spans="1:16" ht="81.75" customHeight="1">
      <c r="A67" s="80" t="s">
        <v>564</v>
      </c>
      <c r="B67" s="28" t="s">
        <v>50</v>
      </c>
      <c r="C67" s="73">
        <v>45427.8</v>
      </c>
      <c r="D67" s="78"/>
      <c r="E67" s="78"/>
      <c r="F67" s="77">
        <f t="shared" si="0"/>
        <v>45427.8</v>
      </c>
      <c r="G67" s="78"/>
      <c r="H67" s="78">
        <f t="shared" si="5"/>
        <v>45427.8</v>
      </c>
      <c r="I67" s="170"/>
      <c r="J67" s="205">
        <f t="shared" si="2"/>
        <v>45427.8</v>
      </c>
      <c r="K67" s="78"/>
      <c r="L67" s="219"/>
      <c r="M67" s="217">
        <f t="shared" si="3"/>
        <v>45427.8</v>
      </c>
      <c r="N67" s="205"/>
      <c r="O67" s="205"/>
      <c r="P67" s="77">
        <f t="shared" si="6"/>
        <v>45427.8</v>
      </c>
    </row>
    <row r="68" spans="1:16" ht="51" customHeight="1">
      <c r="A68" s="80" t="s">
        <v>604</v>
      </c>
      <c r="B68" s="28" t="s">
        <v>605</v>
      </c>
      <c r="C68" s="73">
        <v>1026.7</v>
      </c>
      <c r="D68" s="78">
        <v>-324.33</v>
      </c>
      <c r="E68" s="78"/>
      <c r="F68" s="77">
        <f t="shared" si="0"/>
        <v>702.37000000000012</v>
      </c>
      <c r="G68" s="78"/>
      <c r="H68" s="78">
        <f t="shared" si="5"/>
        <v>702.37000000000012</v>
      </c>
      <c r="I68" s="170"/>
      <c r="J68" s="205">
        <f t="shared" si="2"/>
        <v>702.37000000000012</v>
      </c>
      <c r="K68" s="78"/>
      <c r="L68" s="219"/>
      <c r="M68" s="217">
        <f t="shared" si="3"/>
        <v>702.37000000000012</v>
      </c>
      <c r="N68" s="205"/>
      <c r="O68" s="205"/>
      <c r="P68" s="77">
        <f t="shared" si="6"/>
        <v>702.37000000000012</v>
      </c>
    </row>
    <row r="69" spans="1:16" ht="45.75" customHeight="1">
      <c r="A69" s="80" t="s">
        <v>565</v>
      </c>
      <c r="B69" s="64" t="s">
        <v>471</v>
      </c>
      <c r="C69" s="73">
        <v>311.39999999999998</v>
      </c>
      <c r="D69" s="78">
        <v>-311.39999999999998</v>
      </c>
      <c r="E69" s="78"/>
      <c r="F69" s="77">
        <f t="shared" si="0"/>
        <v>0</v>
      </c>
      <c r="G69" s="78">
        <v>107.5</v>
      </c>
      <c r="H69" s="78">
        <f t="shared" si="5"/>
        <v>107.5</v>
      </c>
      <c r="I69" s="170"/>
      <c r="J69" s="205">
        <f t="shared" si="2"/>
        <v>107.5</v>
      </c>
      <c r="K69" s="78"/>
      <c r="L69" s="219"/>
      <c r="M69" s="217">
        <f t="shared" si="3"/>
        <v>107.5</v>
      </c>
      <c r="N69" s="205"/>
      <c r="O69" s="205">
        <v>197.5</v>
      </c>
      <c r="P69" s="77">
        <f t="shared" si="6"/>
        <v>305</v>
      </c>
    </row>
    <row r="70" spans="1:16" ht="51" customHeight="1">
      <c r="A70" s="80" t="s">
        <v>619</v>
      </c>
      <c r="B70" s="25" t="s">
        <v>620</v>
      </c>
      <c r="C70" s="73">
        <v>0</v>
      </c>
      <c r="D70" s="78">
        <v>0</v>
      </c>
      <c r="E70" s="78">
        <v>942.2</v>
      </c>
      <c r="F70" s="77">
        <f t="shared" si="0"/>
        <v>942.2</v>
      </c>
      <c r="G70" s="78"/>
      <c r="H70" s="78">
        <f t="shared" si="5"/>
        <v>942.2</v>
      </c>
      <c r="I70" s="170"/>
      <c r="J70" s="205">
        <f t="shared" si="2"/>
        <v>942.2</v>
      </c>
      <c r="K70" s="78"/>
      <c r="L70" s="219"/>
      <c r="M70" s="217">
        <f t="shared" si="3"/>
        <v>942.2</v>
      </c>
      <c r="N70" s="205"/>
      <c r="O70" s="205"/>
      <c r="P70" s="77">
        <f t="shared" si="6"/>
        <v>942.2</v>
      </c>
    </row>
    <row r="71" spans="1:16" ht="47.25" customHeight="1">
      <c r="A71" s="80" t="s">
        <v>566</v>
      </c>
      <c r="B71" s="64" t="s">
        <v>549</v>
      </c>
      <c r="C71" s="73"/>
      <c r="D71" s="78"/>
      <c r="E71" s="78"/>
      <c r="F71" s="77">
        <f t="shared" si="0"/>
        <v>0</v>
      </c>
      <c r="G71" s="78">
        <v>11336.9</v>
      </c>
      <c r="H71" s="78">
        <f t="shared" si="5"/>
        <v>11336.9</v>
      </c>
      <c r="I71" s="170"/>
      <c r="J71" s="205">
        <f t="shared" si="2"/>
        <v>11336.9</v>
      </c>
      <c r="K71" s="78"/>
      <c r="L71" s="219"/>
      <c r="M71" s="217">
        <f t="shared" si="3"/>
        <v>11336.9</v>
      </c>
      <c r="N71" s="205"/>
      <c r="O71" s="205"/>
      <c r="P71" s="77">
        <f t="shared" si="6"/>
        <v>11336.9</v>
      </c>
    </row>
    <row r="72" spans="1:16" ht="54" customHeight="1">
      <c r="A72" s="88" t="s">
        <v>567</v>
      </c>
      <c r="B72" s="64" t="s">
        <v>548</v>
      </c>
      <c r="C72" s="73">
        <v>11958.1</v>
      </c>
      <c r="D72" s="78">
        <v>2592.6</v>
      </c>
      <c r="E72" s="78"/>
      <c r="F72" s="77">
        <f t="shared" si="0"/>
        <v>14550.7</v>
      </c>
      <c r="G72" s="78"/>
      <c r="H72" s="78">
        <f t="shared" si="5"/>
        <v>14550.7</v>
      </c>
      <c r="I72" s="170"/>
      <c r="J72" s="205">
        <f t="shared" si="2"/>
        <v>14550.7</v>
      </c>
      <c r="K72" s="78"/>
      <c r="L72" s="219"/>
      <c r="M72" s="217">
        <f t="shared" si="3"/>
        <v>14550.7</v>
      </c>
      <c r="N72" s="205"/>
      <c r="O72" s="205"/>
      <c r="P72" s="77">
        <f t="shared" si="6"/>
        <v>14550.7</v>
      </c>
    </row>
    <row r="73" spans="1:16" ht="48" customHeight="1">
      <c r="A73" s="89" t="s">
        <v>617</v>
      </c>
      <c r="B73" s="90" t="s">
        <v>618</v>
      </c>
      <c r="C73" s="73"/>
      <c r="D73" s="78"/>
      <c r="E73" s="78"/>
      <c r="F73" s="77">
        <f t="shared" si="0"/>
        <v>0</v>
      </c>
      <c r="G73" s="78">
        <v>22797.5</v>
      </c>
      <c r="H73" s="78">
        <f t="shared" si="5"/>
        <v>22797.5</v>
      </c>
      <c r="I73" s="170"/>
      <c r="J73" s="205">
        <f t="shared" si="2"/>
        <v>22797.5</v>
      </c>
      <c r="K73" s="78">
        <v>14099.8</v>
      </c>
      <c r="L73" s="219"/>
      <c r="M73" s="217">
        <f t="shared" si="3"/>
        <v>36897.300000000003</v>
      </c>
      <c r="N73" s="205"/>
      <c r="O73" s="205"/>
      <c r="P73" s="77">
        <f t="shared" si="6"/>
        <v>36897.300000000003</v>
      </c>
    </row>
    <row r="74" spans="1:16" ht="36" customHeight="1">
      <c r="A74" s="68" t="s">
        <v>576</v>
      </c>
      <c r="B74" s="37" t="s">
        <v>126</v>
      </c>
      <c r="C74" s="69">
        <f>SUM(C75,C76,C83)</f>
        <v>296261.10000000003</v>
      </c>
      <c r="D74" s="69">
        <f>SUM(D75,D76,D83)</f>
        <v>0</v>
      </c>
      <c r="E74" s="69">
        <f>SUM(E75,E76,E83)</f>
        <v>0</v>
      </c>
      <c r="F74" s="77">
        <f t="shared" si="0"/>
        <v>296261.10000000003</v>
      </c>
      <c r="G74" s="69">
        <f>SUM(G75,G76,G83)</f>
        <v>1089.8</v>
      </c>
      <c r="H74" s="77">
        <f t="shared" si="5"/>
        <v>297350.90000000002</v>
      </c>
      <c r="I74" s="170"/>
      <c r="J74" s="217">
        <f t="shared" si="2"/>
        <v>297350.90000000002</v>
      </c>
      <c r="K74" s="77">
        <f>K84</f>
        <v>638.75</v>
      </c>
      <c r="L74" s="218">
        <f>L84</f>
        <v>0</v>
      </c>
      <c r="M74" s="217">
        <f t="shared" si="3"/>
        <v>297989.65000000002</v>
      </c>
      <c r="N74" s="217">
        <f>N77+N78+N83+N80+N84</f>
        <v>28435</v>
      </c>
      <c r="O74" s="217">
        <f>O77+O78+O83+O80+O84</f>
        <v>-184</v>
      </c>
      <c r="P74" s="77">
        <f t="shared" si="6"/>
        <v>326240.65000000002</v>
      </c>
    </row>
    <row r="75" spans="1:16" ht="45.75" customHeight="1">
      <c r="A75" s="80" t="s">
        <v>574</v>
      </c>
      <c r="B75" s="28" t="s">
        <v>153</v>
      </c>
      <c r="C75" s="73">
        <v>2749</v>
      </c>
      <c r="D75" s="78"/>
      <c r="E75" s="78"/>
      <c r="F75" s="77">
        <f t="shared" si="0"/>
        <v>2749</v>
      </c>
      <c r="G75" s="78"/>
      <c r="H75" s="78">
        <f t="shared" si="5"/>
        <v>2749</v>
      </c>
      <c r="I75" s="170"/>
      <c r="J75" s="205">
        <f t="shared" si="2"/>
        <v>2749</v>
      </c>
      <c r="K75" s="78"/>
      <c r="L75" s="219"/>
      <c r="M75" s="217">
        <f t="shared" ref="M75:M91" si="8">J75+K75+L75</f>
        <v>2749</v>
      </c>
      <c r="N75" s="205"/>
      <c r="O75" s="205"/>
      <c r="P75" s="77">
        <f t="shared" si="6"/>
        <v>2749</v>
      </c>
    </row>
    <row r="76" spans="1:16" ht="41.25" customHeight="1">
      <c r="A76" s="80" t="s">
        <v>577</v>
      </c>
      <c r="B76" s="32" t="s">
        <v>182</v>
      </c>
      <c r="C76" s="73">
        <f>SUM(C77:C82)</f>
        <v>290112.10000000003</v>
      </c>
      <c r="D76" s="73">
        <f t="shared" ref="D76:G76" si="9">SUM(D77:D82)</f>
        <v>0</v>
      </c>
      <c r="E76" s="73">
        <f t="shared" si="9"/>
        <v>0</v>
      </c>
      <c r="F76" s="77">
        <f t="shared" si="0"/>
        <v>290112.10000000003</v>
      </c>
      <c r="G76" s="73">
        <f t="shared" si="9"/>
        <v>1089.8</v>
      </c>
      <c r="H76" s="78">
        <f t="shared" si="5"/>
        <v>291201.90000000002</v>
      </c>
      <c r="I76" s="170"/>
      <c r="J76" s="205">
        <f t="shared" si="2"/>
        <v>291201.90000000002</v>
      </c>
      <c r="K76" s="78"/>
      <c r="L76" s="219"/>
      <c r="M76" s="217">
        <f t="shared" si="8"/>
        <v>291201.90000000002</v>
      </c>
      <c r="N76" s="78"/>
      <c r="O76" s="78"/>
      <c r="P76" s="77">
        <f t="shared" si="6"/>
        <v>291201.90000000002</v>
      </c>
    </row>
    <row r="77" spans="1:16" ht="67.5" customHeight="1">
      <c r="A77" s="30" t="s">
        <v>568</v>
      </c>
      <c r="B77" s="91" t="s">
        <v>65</v>
      </c>
      <c r="C77" s="73">
        <v>90788</v>
      </c>
      <c r="D77" s="78"/>
      <c r="E77" s="78"/>
      <c r="F77" s="77">
        <f t="shared" ref="F77:F91" si="10">C77+D77+E77</f>
        <v>90788</v>
      </c>
      <c r="G77" s="78"/>
      <c r="H77" s="78">
        <f t="shared" si="5"/>
        <v>90788</v>
      </c>
      <c r="I77" s="170"/>
      <c r="J77" s="205">
        <f t="shared" ref="J77:J91" si="11">H77+I77</f>
        <v>90788</v>
      </c>
      <c r="K77" s="78"/>
      <c r="L77" s="219"/>
      <c r="M77" s="217">
        <f t="shared" si="8"/>
        <v>90788</v>
      </c>
      <c r="N77" s="78">
        <v>11485</v>
      </c>
      <c r="O77" s="78"/>
      <c r="P77" s="77">
        <f t="shared" si="6"/>
        <v>102273</v>
      </c>
    </row>
    <row r="78" spans="1:16" ht="82.5" customHeight="1">
      <c r="A78" s="30" t="s">
        <v>569</v>
      </c>
      <c r="B78" s="32" t="s">
        <v>66</v>
      </c>
      <c r="C78" s="73">
        <v>165851</v>
      </c>
      <c r="D78" s="78"/>
      <c r="E78" s="78"/>
      <c r="F78" s="77">
        <f t="shared" si="10"/>
        <v>165851</v>
      </c>
      <c r="G78" s="78"/>
      <c r="H78" s="78">
        <f t="shared" si="5"/>
        <v>165851</v>
      </c>
      <c r="I78" s="170"/>
      <c r="J78" s="205">
        <f t="shared" si="11"/>
        <v>165851</v>
      </c>
      <c r="K78" s="78"/>
      <c r="L78" s="219"/>
      <c r="M78" s="217">
        <f t="shared" si="8"/>
        <v>165851</v>
      </c>
      <c r="N78" s="78">
        <v>16580</v>
      </c>
      <c r="O78" s="78"/>
      <c r="P78" s="77">
        <f t="shared" si="6"/>
        <v>182431</v>
      </c>
    </row>
    <row r="79" spans="1:16" ht="44.25" customHeight="1">
      <c r="A79" s="30" t="s">
        <v>570</v>
      </c>
      <c r="B79" s="28" t="s">
        <v>368</v>
      </c>
      <c r="C79" s="73">
        <v>786.4</v>
      </c>
      <c r="D79" s="78"/>
      <c r="E79" s="78"/>
      <c r="F79" s="77">
        <f t="shared" si="10"/>
        <v>786.4</v>
      </c>
      <c r="G79" s="78">
        <v>1089.8</v>
      </c>
      <c r="H79" s="78">
        <f t="shared" si="5"/>
        <v>1876.1999999999998</v>
      </c>
      <c r="I79" s="170"/>
      <c r="J79" s="205">
        <f t="shared" si="11"/>
        <v>1876.1999999999998</v>
      </c>
      <c r="K79" s="78"/>
      <c r="L79" s="219"/>
      <c r="M79" s="217">
        <f t="shared" si="8"/>
        <v>1876.1999999999998</v>
      </c>
      <c r="N79" s="78"/>
      <c r="O79" s="78"/>
      <c r="P79" s="77">
        <f t="shared" si="6"/>
        <v>1876.1999999999998</v>
      </c>
    </row>
    <row r="80" spans="1:16" ht="54" customHeight="1">
      <c r="A80" s="30" t="s">
        <v>571</v>
      </c>
      <c r="B80" s="91" t="s">
        <v>67</v>
      </c>
      <c r="C80" s="73">
        <v>27781.8</v>
      </c>
      <c r="D80" s="78"/>
      <c r="E80" s="78"/>
      <c r="F80" s="77">
        <f t="shared" si="10"/>
        <v>27781.8</v>
      </c>
      <c r="G80" s="78"/>
      <c r="H80" s="78">
        <f t="shared" si="5"/>
        <v>27781.8</v>
      </c>
      <c r="I80" s="170"/>
      <c r="J80" s="205">
        <f t="shared" si="11"/>
        <v>27781.8</v>
      </c>
      <c r="K80" s="78"/>
      <c r="L80" s="219"/>
      <c r="M80" s="217">
        <f t="shared" si="8"/>
        <v>27781.8</v>
      </c>
      <c r="N80" s="78">
        <v>570</v>
      </c>
      <c r="O80" s="78"/>
      <c r="P80" s="77">
        <f t="shared" si="6"/>
        <v>28351.8</v>
      </c>
    </row>
    <row r="81" spans="1:16" ht="56.25" customHeight="1">
      <c r="A81" s="30" t="s">
        <v>572</v>
      </c>
      <c r="B81" s="91" t="s">
        <v>68</v>
      </c>
      <c r="C81" s="73">
        <v>4534.8999999999996</v>
      </c>
      <c r="D81" s="78"/>
      <c r="E81" s="78"/>
      <c r="F81" s="77">
        <f t="shared" si="10"/>
        <v>4534.8999999999996</v>
      </c>
      <c r="G81" s="78"/>
      <c r="H81" s="78">
        <f t="shared" si="5"/>
        <v>4534.8999999999996</v>
      </c>
      <c r="I81" s="170"/>
      <c r="J81" s="205">
        <f t="shared" si="11"/>
        <v>4534.8999999999996</v>
      </c>
      <c r="K81" s="78"/>
      <c r="L81" s="219"/>
      <c r="M81" s="217">
        <f t="shared" si="8"/>
        <v>4534.8999999999996</v>
      </c>
      <c r="N81" s="78"/>
      <c r="O81" s="78"/>
      <c r="P81" s="77">
        <f t="shared" si="6"/>
        <v>4534.8999999999996</v>
      </c>
    </row>
    <row r="82" spans="1:16" ht="60" customHeight="1">
      <c r="A82" s="30" t="s">
        <v>573</v>
      </c>
      <c r="B82" s="91" t="s">
        <v>69</v>
      </c>
      <c r="C82" s="73">
        <v>370</v>
      </c>
      <c r="D82" s="78"/>
      <c r="E82" s="78"/>
      <c r="F82" s="77">
        <f t="shared" si="10"/>
        <v>370</v>
      </c>
      <c r="G82" s="78"/>
      <c r="H82" s="78">
        <f t="shared" si="5"/>
        <v>370</v>
      </c>
      <c r="I82" s="170"/>
      <c r="J82" s="205">
        <f t="shared" si="11"/>
        <v>370</v>
      </c>
      <c r="K82" s="78"/>
      <c r="L82" s="219"/>
      <c r="M82" s="217">
        <f t="shared" si="8"/>
        <v>370</v>
      </c>
      <c r="N82" s="78"/>
      <c r="O82" s="78"/>
      <c r="P82" s="77">
        <f t="shared" si="6"/>
        <v>370</v>
      </c>
    </row>
    <row r="83" spans="1:16" ht="80.25" customHeight="1">
      <c r="A83" s="80" t="s">
        <v>578</v>
      </c>
      <c r="B83" s="28" t="s">
        <v>58</v>
      </c>
      <c r="C83" s="73">
        <v>3400</v>
      </c>
      <c r="D83" s="78"/>
      <c r="E83" s="78"/>
      <c r="F83" s="77">
        <f t="shared" si="10"/>
        <v>3400</v>
      </c>
      <c r="G83" s="78"/>
      <c r="H83" s="78">
        <f t="shared" si="5"/>
        <v>3400</v>
      </c>
      <c r="I83" s="170"/>
      <c r="J83" s="205">
        <f t="shared" si="11"/>
        <v>3400</v>
      </c>
      <c r="K83" s="78"/>
      <c r="L83" s="219"/>
      <c r="M83" s="217">
        <f t="shared" si="8"/>
        <v>3400</v>
      </c>
      <c r="N83" s="78">
        <v>-200</v>
      </c>
      <c r="O83" s="78"/>
      <c r="P83" s="77">
        <f t="shared" si="6"/>
        <v>3200</v>
      </c>
    </row>
    <row r="84" spans="1:16" ht="45.75" customHeight="1">
      <c r="A84" s="80" t="s">
        <v>780</v>
      </c>
      <c r="B84" s="91" t="s">
        <v>807</v>
      </c>
      <c r="C84" s="73"/>
      <c r="D84" s="78"/>
      <c r="E84" s="78"/>
      <c r="F84" s="77"/>
      <c r="G84" s="78"/>
      <c r="H84" s="78"/>
      <c r="I84" s="170"/>
      <c r="J84" s="205"/>
      <c r="K84" s="78">
        <v>638.75</v>
      </c>
      <c r="L84" s="219"/>
      <c r="M84" s="217">
        <f t="shared" si="8"/>
        <v>638.75</v>
      </c>
      <c r="N84" s="205"/>
      <c r="O84" s="217">
        <v>-184</v>
      </c>
      <c r="P84" s="77">
        <f t="shared" si="6"/>
        <v>454.75</v>
      </c>
    </row>
    <row r="85" spans="1:16" ht="30" customHeight="1">
      <c r="A85" s="68" t="s">
        <v>621</v>
      </c>
      <c r="B85" s="37" t="s">
        <v>180</v>
      </c>
      <c r="C85" s="69">
        <f>C87</f>
        <v>0</v>
      </c>
      <c r="D85" s="77">
        <f>D86+D87</f>
        <v>34014.315999999999</v>
      </c>
      <c r="E85" s="77">
        <f t="shared" ref="E85" si="12">E86+E87</f>
        <v>0</v>
      </c>
      <c r="F85" s="77">
        <f t="shared" si="10"/>
        <v>34014.315999999999</v>
      </c>
      <c r="G85" s="77">
        <f>G86+G87+G90+G89</f>
        <v>468.5</v>
      </c>
      <c r="H85" s="77">
        <f t="shared" si="5"/>
        <v>34482.815999999999</v>
      </c>
      <c r="I85" s="170"/>
      <c r="J85" s="217">
        <f t="shared" si="11"/>
        <v>34482.815999999999</v>
      </c>
      <c r="K85" s="77">
        <f>K88+K90</f>
        <v>4831.4769999999999</v>
      </c>
      <c r="L85" s="218">
        <f>L88+L90</f>
        <v>0</v>
      </c>
      <c r="M85" s="217">
        <f t="shared" si="8"/>
        <v>39314.292999999998</v>
      </c>
      <c r="N85" s="217">
        <f>N90</f>
        <v>0</v>
      </c>
      <c r="O85" s="217">
        <f>O90</f>
        <v>200</v>
      </c>
      <c r="P85" s="77">
        <f t="shared" si="6"/>
        <v>39514.292999999998</v>
      </c>
    </row>
    <row r="86" spans="1:16" ht="68.25" customHeight="1">
      <c r="A86" s="98" t="s">
        <v>737</v>
      </c>
      <c r="B86" s="32" t="s">
        <v>738</v>
      </c>
      <c r="C86" s="69"/>
      <c r="D86" s="78">
        <v>17577</v>
      </c>
      <c r="E86" s="78"/>
      <c r="F86" s="77">
        <f t="shared" si="10"/>
        <v>17577</v>
      </c>
      <c r="G86" s="78"/>
      <c r="H86" s="78">
        <f t="shared" si="5"/>
        <v>17577</v>
      </c>
      <c r="I86" s="170"/>
      <c r="J86" s="205">
        <f t="shared" si="11"/>
        <v>17577</v>
      </c>
      <c r="K86" s="78"/>
      <c r="L86" s="219"/>
      <c r="M86" s="217">
        <f t="shared" si="8"/>
        <v>17577</v>
      </c>
      <c r="N86" s="205"/>
      <c r="O86" s="205"/>
      <c r="P86" s="77">
        <f t="shared" si="6"/>
        <v>17577</v>
      </c>
    </row>
    <row r="87" spans="1:16" ht="79.5" customHeight="1">
      <c r="A87" s="88" t="s">
        <v>739</v>
      </c>
      <c r="B87" s="64" t="s">
        <v>757</v>
      </c>
      <c r="C87" s="73"/>
      <c r="D87" s="78">
        <v>16437.315999999999</v>
      </c>
      <c r="E87" s="78"/>
      <c r="F87" s="77">
        <f t="shared" si="10"/>
        <v>16437.315999999999</v>
      </c>
      <c r="G87" s="78"/>
      <c r="H87" s="78">
        <f t="shared" si="5"/>
        <v>16437.315999999999</v>
      </c>
      <c r="I87" s="170"/>
      <c r="J87" s="205">
        <f t="shared" si="11"/>
        <v>16437.315999999999</v>
      </c>
      <c r="K87" s="78"/>
      <c r="L87" s="219"/>
      <c r="M87" s="217">
        <f t="shared" si="8"/>
        <v>16437.315999999999</v>
      </c>
      <c r="N87" s="205"/>
      <c r="O87" s="205"/>
      <c r="P87" s="77">
        <f t="shared" si="6"/>
        <v>16437.315999999999</v>
      </c>
    </row>
    <row r="88" spans="1:16" ht="83.25" customHeight="1">
      <c r="A88" s="88" t="s">
        <v>775</v>
      </c>
      <c r="B88" s="64" t="s">
        <v>776</v>
      </c>
      <c r="C88" s="188"/>
      <c r="D88" s="188"/>
      <c r="E88" s="188"/>
      <c r="F88" s="189"/>
      <c r="G88" s="188"/>
      <c r="H88" s="188"/>
      <c r="I88" s="190"/>
      <c r="J88" s="243"/>
      <c r="K88" s="188">
        <v>4474.4769999999999</v>
      </c>
      <c r="L88" s="220"/>
      <c r="M88" s="217">
        <f t="shared" si="8"/>
        <v>4474.4769999999999</v>
      </c>
      <c r="N88" s="246"/>
      <c r="O88" s="246"/>
      <c r="P88" s="77">
        <f t="shared" si="6"/>
        <v>4474.4769999999999</v>
      </c>
    </row>
    <row r="89" spans="1:16" ht="45" customHeight="1">
      <c r="A89" s="88" t="s">
        <v>763</v>
      </c>
      <c r="B89" s="64" t="s">
        <v>764</v>
      </c>
      <c r="C89" s="73"/>
      <c r="D89" s="78"/>
      <c r="E89" s="78"/>
      <c r="F89" s="77">
        <f t="shared" si="10"/>
        <v>0</v>
      </c>
      <c r="G89" s="78">
        <v>318.5</v>
      </c>
      <c r="H89" s="78">
        <f t="shared" si="5"/>
        <v>318.5</v>
      </c>
      <c r="I89" s="170"/>
      <c r="J89" s="205">
        <f t="shared" si="11"/>
        <v>318.5</v>
      </c>
      <c r="K89" s="78"/>
      <c r="L89" s="219"/>
      <c r="M89" s="217">
        <f t="shared" si="8"/>
        <v>318.5</v>
      </c>
      <c r="N89" s="205"/>
      <c r="O89" s="205"/>
      <c r="P89" s="77">
        <f t="shared" si="6"/>
        <v>318.5</v>
      </c>
    </row>
    <row r="90" spans="1:16" ht="48.75" customHeight="1">
      <c r="A90" s="88" t="s">
        <v>777</v>
      </c>
      <c r="B90" s="64" t="s">
        <v>801</v>
      </c>
      <c r="C90" s="73"/>
      <c r="D90" s="78"/>
      <c r="E90" s="78"/>
      <c r="F90" s="77">
        <f t="shared" si="10"/>
        <v>0</v>
      </c>
      <c r="G90" s="78">
        <v>150</v>
      </c>
      <c r="H90" s="78">
        <f t="shared" si="5"/>
        <v>150</v>
      </c>
      <c r="I90" s="170"/>
      <c r="J90" s="205">
        <f t="shared" si="11"/>
        <v>150</v>
      </c>
      <c r="K90" s="78">
        <v>357</v>
      </c>
      <c r="L90" s="219"/>
      <c r="M90" s="217">
        <f t="shared" si="8"/>
        <v>507</v>
      </c>
      <c r="N90" s="205"/>
      <c r="O90" s="205">
        <v>200</v>
      </c>
      <c r="P90" s="77">
        <f t="shared" si="6"/>
        <v>707</v>
      </c>
    </row>
    <row r="91" spans="1:16" ht="44.25" customHeight="1">
      <c r="A91" s="255" t="s">
        <v>28</v>
      </c>
      <c r="B91" s="255"/>
      <c r="C91" s="69">
        <f>C10+C61</f>
        <v>810321.10000000009</v>
      </c>
      <c r="D91" s="69">
        <f>D10+D61</f>
        <v>35971.186000000002</v>
      </c>
      <c r="E91" s="69">
        <f>E10+E61</f>
        <v>942.2</v>
      </c>
      <c r="F91" s="77">
        <f t="shared" si="10"/>
        <v>847234.48600000003</v>
      </c>
      <c r="G91" s="69">
        <f>G10+G61</f>
        <v>35800.200000000004</v>
      </c>
      <c r="H91" s="77">
        <f>C91+D91+E91+G91</f>
        <v>883034.68599999999</v>
      </c>
      <c r="I91" s="77">
        <f>I61+I10</f>
        <v>59000</v>
      </c>
      <c r="J91" s="217">
        <f t="shared" si="11"/>
        <v>942034.68599999999</v>
      </c>
      <c r="K91" s="77">
        <f>K61+K10</f>
        <v>19570.026999999998</v>
      </c>
      <c r="L91" s="217">
        <f>L61+L10</f>
        <v>26308.510000000002</v>
      </c>
      <c r="M91" s="217">
        <f t="shared" si="8"/>
        <v>987913.223</v>
      </c>
      <c r="N91" s="217">
        <f>N61+N10</f>
        <v>29881.3</v>
      </c>
      <c r="O91" s="217">
        <f>O61+O10</f>
        <v>213.5</v>
      </c>
      <c r="P91" s="77">
        <f t="shared" si="6"/>
        <v>1018008.023</v>
      </c>
    </row>
  </sheetData>
  <mergeCells count="9">
    <mergeCell ref="A91:B91"/>
    <mergeCell ref="A10:B10"/>
    <mergeCell ref="C8:H8"/>
    <mergeCell ref="D2:P2"/>
    <mergeCell ref="A4:P4"/>
    <mergeCell ref="A7:P7"/>
    <mergeCell ref="A6:P6"/>
    <mergeCell ref="B3:P3"/>
    <mergeCell ref="B5:P5"/>
  </mergeCells>
  <phoneticPr fontId="4" type="noConversion"/>
  <pageMargins left="1.1811023622047245" right="0" top="0.59055118110236227" bottom="0.19685039370078741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05"/>
  <sheetViews>
    <sheetView workbookViewId="0">
      <selection activeCell="U10" sqref="U10"/>
    </sheetView>
  </sheetViews>
  <sheetFormatPr defaultRowHeight="12.75"/>
  <cols>
    <col min="1" max="1" width="40.42578125" style="222" customWidth="1"/>
    <col min="2" max="2" width="10" style="33" customWidth="1"/>
    <col min="3" max="3" width="9.7109375" style="112" customWidth="1"/>
    <col min="4" max="4" width="15" style="33" customWidth="1"/>
    <col min="5" max="5" width="9.28515625" style="33" customWidth="1"/>
    <col min="6" max="6" width="12.28515625" style="130" hidden="1" customWidth="1"/>
    <col min="7" max="8" width="10.140625" style="108" hidden="1" customWidth="1"/>
    <col min="9" max="9" width="12.42578125" style="108" hidden="1" customWidth="1"/>
    <col min="10" max="10" width="12.140625" style="108" hidden="1" customWidth="1"/>
    <col min="11" max="11" width="12.5703125" style="131" hidden="1" customWidth="1"/>
    <col min="12" max="12" width="10.140625" style="108" hidden="1" customWidth="1"/>
    <col min="13" max="14" width="11.42578125" style="238" hidden="1" customWidth="1"/>
    <col min="15" max="15" width="9.85546875" style="221" hidden="1" customWidth="1"/>
    <col min="16" max="16" width="12.28515625" style="23" customWidth="1"/>
    <col min="17" max="17" width="13.5703125" style="221" hidden="1" customWidth="1"/>
    <col min="18" max="18" width="13.5703125" style="221" customWidth="1"/>
    <col min="19" max="19" width="11.85546875" style="108" customWidth="1"/>
  </cols>
  <sheetData>
    <row r="2" spans="1:19">
      <c r="E2" s="281" t="s">
        <v>768</v>
      </c>
      <c r="F2" s="282"/>
      <c r="G2" s="282"/>
      <c r="H2" s="282"/>
      <c r="I2" s="282"/>
      <c r="J2" s="282"/>
      <c r="K2" s="282"/>
      <c r="L2" s="278"/>
      <c r="M2" s="278"/>
      <c r="N2" s="278"/>
      <c r="O2" s="275"/>
      <c r="P2" s="275"/>
      <c r="Q2" s="275"/>
      <c r="R2" s="275"/>
      <c r="S2" s="260"/>
    </row>
    <row r="3" spans="1:19" s="161" customFormat="1">
      <c r="A3" s="223"/>
      <c r="B3" s="81"/>
      <c r="C3" s="239"/>
      <c r="D3" s="81"/>
      <c r="E3" s="265" t="s">
        <v>817</v>
      </c>
      <c r="F3" s="276"/>
      <c r="G3" s="276"/>
      <c r="H3" s="276"/>
      <c r="I3" s="276"/>
      <c r="J3" s="276"/>
      <c r="K3" s="276"/>
      <c r="L3" s="279"/>
      <c r="M3" s="279"/>
      <c r="N3" s="279"/>
      <c r="O3" s="280"/>
      <c r="P3" s="280"/>
      <c r="Q3" s="280"/>
      <c r="R3" s="280"/>
      <c r="S3" s="280"/>
    </row>
    <row r="4" spans="1:19" s="161" customFormat="1">
      <c r="A4" s="223"/>
      <c r="B4" s="81"/>
      <c r="C4" s="239"/>
      <c r="D4" s="81"/>
      <c r="E4" s="276"/>
      <c r="F4" s="276"/>
      <c r="G4" s="276"/>
      <c r="H4" s="276"/>
      <c r="I4" s="276"/>
      <c r="J4" s="276"/>
      <c r="K4" s="276"/>
      <c r="L4" s="279"/>
      <c r="M4" s="279"/>
      <c r="N4" s="279"/>
      <c r="O4" s="280"/>
      <c r="P4" s="280"/>
      <c r="Q4" s="280"/>
      <c r="R4" s="280"/>
      <c r="S4" s="280"/>
    </row>
    <row r="5" spans="1:19" s="161" customFormat="1" ht="56.25" customHeight="1">
      <c r="A5" s="223"/>
      <c r="B5" s="81"/>
      <c r="C5" s="239"/>
      <c r="D5" s="81"/>
      <c r="E5" s="276"/>
      <c r="F5" s="276"/>
      <c r="G5" s="276"/>
      <c r="H5" s="276"/>
      <c r="I5" s="276"/>
      <c r="J5" s="276"/>
      <c r="K5" s="276"/>
      <c r="L5" s="279"/>
      <c r="M5" s="279"/>
      <c r="N5" s="279"/>
      <c r="O5" s="280"/>
      <c r="P5" s="280"/>
      <c r="Q5" s="280"/>
      <c r="R5" s="280"/>
      <c r="S5" s="280"/>
    </row>
    <row r="6" spans="1:19" s="161" customFormat="1">
      <c r="A6" s="209"/>
      <c r="B6" s="240"/>
      <c r="C6" s="216"/>
      <c r="D6" s="240"/>
      <c r="E6" s="283" t="s">
        <v>177</v>
      </c>
      <c r="F6" s="277"/>
      <c r="G6" s="277"/>
      <c r="H6" s="277"/>
      <c r="I6" s="277"/>
      <c r="J6" s="277"/>
      <c r="K6" s="277"/>
      <c r="L6" s="278"/>
      <c r="M6" s="278"/>
      <c r="N6" s="278"/>
      <c r="O6" s="275"/>
      <c r="P6" s="275"/>
      <c r="Q6" s="275"/>
      <c r="R6" s="275"/>
      <c r="S6" s="260"/>
    </row>
    <row r="7" spans="1:19" s="161" customFormat="1" ht="54" customHeight="1">
      <c r="A7" s="208"/>
      <c r="B7" s="210"/>
      <c r="C7" s="210"/>
      <c r="D7" s="210"/>
      <c r="E7" s="276" t="s">
        <v>748</v>
      </c>
      <c r="F7" s="277"/>
      <c r="G7" s="277"/>
      <c r="H7" s="277"/>
      <c r="I7" s="277"/>
      <c r="J7" s="277"/>
      <c r="K7" s="277"/>
      <c r="L7" s="278"/>
      <c r="M7" s="278"/>
      <c r="N7" s="278"/>
      <c r="O7" s="275"/>
      <c r="P7" s="275"/>
      <c r="Q7" s="275"/>
      <c r="R7" s="275"/>
      <c r="S7" s="275"/>
    </row>
    <row r="8" spans="1:19" ht="17.25" hidden="1" customHeight="1">
      <c r="A8" s="208"/>
      <c r="B8" s="210"/>
      <c r="C8" s="210"/>
      <c r="D8" s="274"/>
      <c r="E8" s="274"/>
      <c r="F8" s="274"/>
      <c r="G8" s="275"/>
      <c r="H8" s="275"/>
      <c r="I8" s="275"/>
      <c r="J8" s="275"/>
      <c r="K8" s="275"/>
    </row>
    <row r="9" spans="1:19" ht="19.5" customHeight="1">
      <c r="A9" s="208"/>
      <c r="B9" s="210"/>
      <c r="C9" s="210"/>
      <c r="D9" s="210"/>
      <c r="E9" s="276" t="s">
        <v>187</v>
      </c>
      <c r="F9" s="276"/>
      <c r="G9" s="278"/>
      <c r="H9" s="278"/>
      <c r="I9" s="278"/>
      <c r="J9" s="278"/>
      <c r="K9" s="278"/>
      <c r="L9" s="278"/>
      <c r="M9" s="278"/>
      <c r="N9" s="278"/>
      <c r="O9" s="275"/>
      <c r="P9" s="275"/>
      <c r="Q9" s="260"/>
      <c r="R9" s="260"/>
      <c r="S9" s="260"/>
    </row>
    <row r="10" spans="1:19" ht="23.25" customHeight="1">
      <c r="A10" s="284" t="s">
        <v>679</v>
      </c>
      <c r="B10" s="284"/>
      <c r="C10" s="284"/>
      <c r="D10" s="284"/>
      <c r="E10" s="284"/>
      <c r="F10" s="284"/>
      <c r="G10" s="278"/>
      <c r="H10" s="278"/>
      <c r="I10" s="278"/>
      <c r="J10" s="278"/>
      <c r="K10" s="278"/>
      <c r="L10" s="266"/>
      <c r="M10" s="266"/>
      <c r="N10" s="266"/>
      <c r="O10" s="260"/>
      <c r="P10" s="260"/>
    </row>
    <row r="11" spans="1:19">
      <c r="A11" s="139"/>
      <c r="B11" s="206"/>
      <c r="C11" s="113"/>
      <c r="D11" s="206"/>
      <c r="E11" s="206"/>
      <c r="F11" s="270" t="s">
        <v>297</v>
      </c>
      <c r="G11" s="271"/>
      <c r="H11" s="271"/>
      <c r="I11" s="271"/>
      <c r="J11" s="271"/>
      <c r="K11" s="271"/>
      <c r="L11" s="272"/>
      <c r="M11" s="273"/>
      <c r="N11" s="241"/>
      <c r="R11" s="221" t="s">
        <v>811</v>
      </c>
    </row>
    <row r="12" spans="1:19" ht="35.25" customHeight="1">
      <c r="A12" s="140" t="s">
        <v>157</v>
      </c>
      <c r="B12" s="114" t="s">
        <v>132</v>
      </c>
      <c r="C12" s="53" t="s">
        <v>133</v>
      </c>
      <c r="D12" s="36" t="s">
        <v>190</v>
      </c>
      <c r="E12" s="36" t="s">
        <v>134</v>
      </c>
      <c r="F12" s="68" t="s">
        <v>616</v>
      </c>
      <c r="G12" s="78" t="s">
        <v>746</v>
      </c>
      <c r="H12" s="78" t="s">
        <v>761</v>
      </c>
      <c r="I12" s="68" t="s">
        <v>616</v>
      </c>
      <c r="J12" s="78" t="s">
        <v>746</v>
      </c>
      <c r="K12" s="104" t="s">
        <v>616</v>
      </c>
      <c r="L12" s="77" t="s">
        <v>746</v>
      </c>
      <c r="M12" s="102" t="s">
        <v>616</v>
      </c>
      <c r="N12" s="102" t="s">
        <v>782</v>
      </c>
      <c r="O12" s="217" t="s">
        <v>746</v>
      </c>
      <c r="P12" s="102" t="s">
        <v>616</v>
      </c>
      <c r="Q12" s="205" t="s">
        <v>746</v>
      </c>
      <c r="R12" s="205" t="s">
        <v>746</v>
      </c>
      <c r="S12" s="168" t="s">
        <v>778</v>
      </c>
    </row>
    <row r="13" spans="1:19" ht="24" customHeight="1">
      <c r="A13" s="141" t="s">
        <v>135</v>
      </c>
      <c r="B13" s="27"/>
      <c r="C13" s="53"/>
      <c r="D13" s="207"/>
      <c r="E13" s="36"/>
      <c r="F13" s="72">
        <f>SUM(F14,F118,F165,F180,F211,F284,F342,F363,F189)</f>
        <v>810321.1</v>
      </c>
      <c r="G13" s="72">
        <f>SUM(G14,G118,G165,G180,G211,G284,G342,G363,G189)</f>
        <v>39996.185999999994</v>
      </c>
      <c r="H13" s="72">
        <f>SUM(H14,H118,H165,H180,H211,H284,H342,H363,H189)</f>
        <v>24300.2</v>
      </c>
      <c r="I13" s="72">
        <f>F13+G13+H13</f>
        <v>874617.48599999992</v>
      </c>
      <c r="J13" s="72">
        <f>J14+J118+J165+J180+J189+J211+J284+J342+J363</f>
        <v>41595.200000000004</v>
      </c>
      <c r="K13" s="77">
        <f>I13+J13</f>
        <v>916212.68599999987</v>
      </c>
      <c r="L13" s="72">
        <f>SUM(L14,L118,L165,L180,L211,L284,L342,L363,L189)</f>
        <v>59000</v>
      </c>
      <c r="M13" s="77">
        <f>K13+L13</f>
        <v>975212.68599999987</v>
      </c>
      <c r="N13" s="72">
        <f>N14+N118+N165+N180+N189+N211+N284+N342+N363</f>
        <v>19569.96</v>
      </c>
      <c r="O13" s="53">
        <f>O14+O118+O165+O180+O189+O211+O284+O342+O363</f>
        <v>26308.510000000002</v>
      </c>
      <c r="P13" s="77">
        <f>M13+N13+O13</f>
        <v>1021091.1559999998</v>
      </c>
      <c r="Q13" s="217">
        <f>Q14+Q118+Q165+Q180+Q189+Q211+Q284+Q342+Q363</f>
        <v>29881.3</v>
      </c>
      <c r="R13" s="217">
        <f>R14+R118+R165+R180+R189+R211+R284+R342+R363</f>
        <v>213.5</v>
      </c>
      <c r="S13" s="77">
        <f>P13+Q13+R13</f>
        <v>1051185.9559999998</v>
      </c>
    </row>
    <row r="14" spans="1:19" ht="30.75" customHeight="1">
      <c r="A14" s="224" t="s">
        <v>113</v>
      </c>
      <c r="B14" s="36">
        <v>439</v>
      </c>
      <c r="C14" s="53"/>
      <c r="D14" s="36"/>
      <c r="E14" s="36"/>
      <c r="F14" s="72">
        <f>SUM(F15,F69,F101,F86)</f>
        <v>51823</v>
      </c>
      <c r="G14" s="78"/>
      <c r="H14" s="78"/>
      <c r="I14" s="72">
        <f t="shared" ref="I14:I82" si="0">F14+G14+H14</f>
        <v>51823</v>
      </c>
      <c r="J14" s="77">
        <f>J86</f>
        <v>318.5</v>
      </c>
      <c r="K14" s="77">
        <f t="shared" ref="K14:K82" si="1">I14+J14</f>
        <v>52141.5</v>
      </c>
      <c r="L14" s="77">
        <f>L15+L101</f>
        <v>2540</v>
      </c>
      <c r="M14" s="77">
        <f t="shared" ref="M14:M82" si="2">K14+L14</f>
        <v>54681.5</v>
      </c>
      <c r="N14" s="77">
        <f>N15</f>
        <v>995.76</v>
      </c>
      <c r="O14" s="217">
        <f>O15+O86</f>
        <v>5547.51</v>
      </c>
      <c r="P14" s="77">
        <f t="shared" ref="P14:P82" si="3">M14+N14+O14</f>
        <v>61224.770000000004</v>
      </c>
      <c r="Q14" s="217">
        <f>Q94+Q15</f>
        <v>582.90000000000009</v>
      </c>
      <c r="R14" s="217">
        <f>R15</f>
        <v>-684</v>
      </c>
      <c r="S14" s="77">
        <f t="shared" ref="S14:S77" si="4">P14+Q14+R14</f>
        <v>61123.670000000006</v>
      </c>
    </row>
    <row r="15" spans="1:19" s="4" customFormat="1" ht="23.25" customHeight="1">
      <c r="A15" s="141" t="s">
        <v>136</v>
      </c>
      <c r="B15" s="36">
        <v>439</v>
      </c>
      <c r="C15" s="53" t="s">
        <v>137</v>
      </c>
      <c r="D15" s="54"/>
      <c r="E15" s="54"/>
      <c r="F15" s="72">
        <f>SUM(F16,F23,F31,F44,F57,F62,F51)</f>
        <v>39108</v>
      </c>
      <c r="G15" s="77"/>
      <c r="H15" s="77"/>
      <c r="I15" s="72">
        <f t="shared" si="0"/>
        <v>39108</v>
      </c>
      <c r="J15" s="77"/>
      <c r="K15" s="77">
        <f t="shared" si="1"/>
        <v>39108</v>
      </c>
      <c r="L15" s="77">
        <f>L31+L51</f>
        <v>1240</v>
      </c>
      <c r="M15" s="77">
        <f t="shared" si="2"/>
        <v>40348</v>
      </c>
      <c r="N15" s="77">
        <f>N31+N62</f>
        <v>995.76</v>
      </c>
      <c r="O15" s="217">
        <f>O31+O16</f>
        <v>4737.51</v>
      </c>
      <c r="P15" s="77">
        <f t="shared" si="3"/>
        <v>46081.270000000004</v>
      </c>
      <c r="Q15" s="217">
        <f>Q16+Q31+Q62</f>
        <v>942.90000000000009</v>
      </c>
      <c r="R15" s="217">
        <f>R16+R31+R62+R57</f>
        <v>-684</v>
      </c>
      <c r="S15" s="77">
        <f t="shared" si="4"/>
        <v>46340.170000000006</v>
      </c>
    </row>
    <row r="16" spans="1:19" s="4" customFormat="1" ht="40.5" hidden="1" customHeight="1">
      <c r="A16" s="141" t="s">
        <v>138</v>
      </c>
      <c r="B16" s="36">
        <v>439</v>
      </c>
      <c r="C16" s="53" t="s">
        <v>139</v>
      </c>
      <c r="D16" s="54"/>
      <c r="E16" s="54"/>
      <c r="F16" s="72">
        <f>SUM(F18)</f>
        <v>1592</v>
      </c>
      <c r="G16" s="77"/>
      <c r="H16" s="77"/>
      <c r="I16" s="72">
        <f t="shared" si="0"/>
        <v>1592</v>
      </c>
      <c r="J16" s="77"/>
      <c r="K16" s="77">
        <f t="shared" si="1"/>
        <v>1592</v>
      </c>
      <c r="L16" s="77"/>
      <c r="M16" s="77">
        <f t="shared" si="2"/>
        <v>1592</v>
      </c>
      <c r="N16" s="77"/>
      <c r="O16" s="217">
        <f>O17</f>
        <v>98</v>
      </c>
      <c r="P16" s="77">
        <f t="shared" si="3"/>
        <v>1690</v>
      </c>
      <c r="Q16" s="217">
        <f>Q17</f>
        <v>130.19999999999999</v>
      </c>
      <c r="R16" s="217"/>
      <c r="S16" s="77">
        <f t="shared" si="4"/>
        <v>1820.2</v>
      </c>
    </row>
    <row r="17" spans="1:19" s="4" customFormat="1" ht="42.75" hidden="1" customHeight="1">
      <c r="A17" s="141" t="s">
        <v>271</v>
      </c>
      <c r="B17" s="36">
        <v>439</v>
      </c>
      <c r="C17" s="53" t="s">
        <v>139</v>
      </c>
      <c r="D17" s="54" t="s">
        <v>220</v>
      </c>
      <c r="E17" s="54"/>
      <c r="F17" s="72">
        <f>SUM(F18)</f>
        <v>1592</v>
      </c>
      <c r="G17" s="77"/>
      <c r="H17" s="77"/>
      <c r="I17" s="72">
        <f t="shared" si="0"/>
        <v>1592</v>
      </c>
      <c r="J17" s="77"/>
      <c r="K17" s="77">
        <f t="shared" si="1"/>
        <v>1592</v>
      </c>
      <c r="L17" s="77"/>
      <c r="M17" s="77">
        <f t="shared" si="2"/>
        <v>1592</v>
      </c>
      <c r="N17" s="77"/>
      <c r="O17" s="217">
        <f>O18</f>
        <v>98</v>
      </c>
      <c r="P17" s="77">
        <f t="shared" si="3"/>
        <v>1690</v>
      </c>
      <c r="Q17" s="217">
        <f>Q18</f>
        <v>130.19999999999999</v>
      </c>
      <c r="R17" s="217"/>
      <c r="S17" s="77">
        <f t="shared" si="4"/>
        <v>1820.2</v>
      </c>
    </row>
    <row r="18" spans="1:19" ht="21.75" hidden="1" customHeight="1">
      <c r="A18" s="51" t="s">
        <v>140</v>
      </c>
      <c r="B18" s="115">
        <v>439</v>
      </c>
      <c r="C18" s="55" t="s">
        <v>139</v>
      </c>
      <c r="D18" s="56" t="s">
        <v>221</v>
      </c>
      <c r="E18" s="56"/>
      <c r="F18" s="57">
        <f>SUM(F19,F21)</f>
        <v>1592</v>
      </c>
      <c r="G18" s="78"/>
      <c r="H18" s="78"/>
      <c r="I18" s="72">
        <f t="shared" si="0"/>
        <v>1592</v>
      </c>
      <c r="J18" s="78"/>
      <c r="K18" s="77">
        <f t="shared" si="1"/>
        <v>1592</v>
      </c>
      <c r="L18" s="78"/>
      <c r="M18" s="77">
        <f t="shared" si="2"/>
        <v>1592</v>
      </c>
      <c r="N18" s="77"/>
      <c r="O18" s="205">
        <f>O19</f>
        <v>98</v>
      </c>
      <c r="P18" s="77">
        <f t="shared" si="3"/>
        <v>1690</v>
      </c>
      <c r="Q18" s="205">
        <f>Q19</f>
        <v>130.19999999999999</v>
      </c>
      <c r="R18" s="205"/>
      <c r="S18" s="77">
        <f t="shared" si="4"/>
        <v>1820.2</v>
      </c>
    </row>
    <row r="19" spans="1:19" ht="36.75" hidden="1" customHeight="1">
      <c r="A19" s="51" t="s">
        <v>194</v>
      </c>
      <c r="B19" s="115">
        <v>439</v>
      </c>
      <c r="C19" s="55" t="s">
        <v>139</v>
      </c>
      <c r="D19" s="56" t="s">
        <v>222</v>
      </c>
      <c r="E19" s="56"/>
      <c r="F19" s="57">
        <f>SUM(F20)</f>
        <v>1592</v>
      </c>
      <c r="G19" s="78"/>
      <c r="H19" s="78"/>
      <c r="I19" s="72">
        <f t="shared" si="0"/>
        <v>1592</v>
      </c>
      <c r="J19" s="78"/>
      <c r="K19" s="77">
        <f t="shared" si="1"/>
        <v>1592</v>
      </c>
      <c r="L19" s="78"/>
      <c r="M19" s="77">
        <f t="shared" si="2"/>
        <v>1592</v>
      </c>
      <c r="N19" s="77"/>
      <c r="O19" s="205">
        <f>O20</f>
        <v>98</v>
      </c>
      <c r="P19" s="77">
        <f t="shared" si="3"/>
        <v>1690</v>
      </c>
      <c r="Q19" s="205">
        <f>Q20</f>
        <v>130.19999999999999</v>
      </c>
      <c r="R19" s="205"/>
      <c r="S19" s="77">
        <f t="shared" si="4"/>
        <v>1820.2</v>
      </c>
    </row>
    <row r="20" spans="1:19" ht="31.5" hidden="1" customHeight="1">
      <c r="A20" s="51" t="s">
        <v>196</v>
      </c>
      <c r="B20" s="115">
        <v>439</v>
      </c>
      <c r="C20" s="55" t="s">
        <v>139</v>
      </c>
      <c r="D20" s="56" t="s">
        <v>222</v>
      </c>
      <c r="E20" s="56" t="s">
        <v>195</v>
      </c>
      <c r="F20" s="57">
        <v>1592</v>
      </c>
      <c r="G20" s="78"/>
      <c r="H20" s="78"/>
      <c r="I20" s="72">
        <f t="shared" si="0"/>
        <v>1592</v>
      </c>
      <c r="J20" s="78"/>
      <c r="K20" s="77">
        <f t="shared" si="1"/>
        <v>1592</v>
      </c>
      <c r="L20" s="78"/>
      <c r="M20" s="78">
        <f t="shared" si="2"/>
        <v>1592</v>
      </c>
      <c r="N20" s="78"/>
      <c r="O20" s="205">
        <v>98</v>
      </c>
      <c r="P20" s="78">
        <f t="shared" si="3"/>
        <v>1690</v>
      </c>
      <c r="Q20" s="205">
        <v>130.19999999999999</v>
      </c>
      <c r="R20" s="205"/>
      <c r="S20" s="77">
        <f t="shared" si="4"/>
        <v>1820.2</v>
      </c>
    </row>
    <row r="21" spans="1:19" ht="22.5" hidden="1" customHeight="1">
      <c r="A21" s="51" t="s">
        <v>175</v>
      </c>
      <c r="B21" s="115">
        <v>439</v>
      </c>
      <c r="C21" s="55" t="s">
        <v>139</v>
      </c>
      <c r="D21" s="56" t="s">
        <v>223</v>
      </c>
      <c r="E21" s="56"/>
      <c r="F21" s="57">
        <f>F22</f>
        <v>0</v>
      </c>
      <c r="G21" s="78"/>
      <c r="H21" s="78"/>
      <c r="I21" s="72">
        <f t="shared" si="0"/>
        <v>0</v>
      </c>
      <c r="J21" s="78"/>
      <c r="K21" s="77">
        <f t="shared" si="1"/>
        <v>0</v>
      </c>
      <c r="L21" s="78"/>
      <c r="M21" s="77">
        <f t="shared" si="2"/>
        <v>0</v>
      </c>
      <c r="N21" s="77"/>
      <c r="O21" s="205"/>
      <c r="P21" s="77">
        <f t="shared" si="3"/>
        <v>0</v>
      </c>
      <c r="Q21" s="205"/>
      <c r="R21" s="205"/>
      <c r="S21" s="77">
        <f t="shared" si="4"/>
        <v>0</v>
      </c>
    </row>
    <row r="22" spans="1:19" ht="36.75" hidden="1" customHeight="1">
      <c r="A22" s="51" t="s">
        <v>192</v>
      </c>
      <c r="B22" s="115">
        <v>439</v>
      </c>
      <c r="C22" s="55" t="s">
        <v>139</v>
      </c>
      <c r="D22" s="56" t="s">
        <v>223</v>
      </c>
      <c r="E22" s="56" t="s">
        <v>191</v>
      </c>
      <c r="F22" s="57">
        <v>0</v>
      </c>
      <c r="G22" s="78"/>
      <c r="H22" s="78"/>
      <c r="I22" s="72">
        <f t="shared" si="0"/>
        <v>0</v>
      </c>
      <c r="J22" s="78"/>
      <c r="K22" s="77">
        <f t="shared" si="1"/>
        <v>0</v>
      </c>
      <c r="L22" s="78"/>
      <c r="M22" s="77">
        <f t="shared" si="2"/>
        <v>0</v>
      </c>
      <c r="N22" s="77"/>
      <c r="O22" s="205"/>
      <c r="P22" s="77">
        <f t="shared" si="3"/>
        <v>0</v>
      </c>
      <c r="Q22" s="205"/>
      <c r="R22" s="205"/>
      <c r="S22" s="77">
        <f t="shared" si="4"/>
        <v>0</v>
      </c>
    </row>
    <row r="23" spans="1:19" ht="48.75" hidden="1" customHeight="1">
      <c r="A23" s="141" t="s">
        <v>188</v>
      </c>
      <c r="B23" s="36">
        <v>439</v>
      </c>
      <c r="C23" s="53" t="s">
        <v>301</v>
      </c>
      <c r="D23" s="54"/>
      <c r="E23" s="54"/>
      <c r="F23" s="72">
        <f>F24</f>
        <v>1454</v>
      </c>
      <c r="G23" s="78"/>
      <c r="H23" s="78"/>
      <c r="I23" s="72">
        <f t="shared" si="0"/>
        <v>1454</v>
      </c>
      <c r="J23" s="78"/>
      <c r="K23" s="77">
        <f t="shared" si="1"/>
        <v>1454</v>
      </c>
      <c r="L23" s="78"/>
      <c r="M23" s="77">
        <f t="shared" si="2"/>
        <v>1454</v>
      </c>
      <c r="N23" s="77"/>
      <c r="O23" s="205"/>
      <c r="P23" s="77">
        <f t="shared" si="3"/>
        <v>1454</v>
      </c>
      <c r="Q23" s="205"/>
      <c r="R23" s="205"/>
      <c r="S23" s="77">
        <f t="shared" si="4"/>
        <v>1454</v>
      </c>
    </row>
    <row r="24" spans="1:19" ht="31.5" hidden="1" customHeight="1">
      <c r="A24" s="141" t="s">
        <v>271</v>
      </c>
      <c r="B24" s="36">
        <v>439</v>
      </c>
      <c r="C24" s="53" t="s">
        <v>301</v>
      </c>
      <c r="D24" s="54" t="s">
        <v>220</v>
      </c>
      <c r="E24" s="54"/>
      <c r="F24" s="72">
        <f>SUM(F25)+F30</f>
        <v>1454</v>
      </c>
      <c r="G24" s="78"/>
      <c r="H24" s="78"/>
      <c r="I24" s="72">
        <f t="shared" si="0"/>
        <v>1454</v>
      </c>
      <c r="J24" s="78"/>
      <c r="K24" s="77">
        <f t="shared" si="1"/>
        <v>1454</v>
      </c>
      <c r="L24" s="78"/>
      <c r="M24" s="77">
        <f t="shared" si="2"/>
        <v>1454</v>
      </c>
      <c r="N24" s="77"/>
      <c r="O24" s="205"/>
      <c r="P24" s="77">
        <f t="shared" si="3"/>
        <v>1454</v>
      </c>
      <c r="Q24" s="205"/>
      <c r="R24" s="205"/>
      <c r="S24" s="77">
        <f t="shared" si="4"/>
        <v>1454</v>
      </c>
    </row>
    <row r="25" spans="1:19" s="4" customFormat="1" ht="32.25" hidden="1" customHeight="1">
      <c r="A25" s="51" t="s">
        <v>300</v>
      </c>
      <c r="B25" s="115">
        <v>439</v>
      </c>
      <c r="C25" s="55" t="s">
        <v>301</v>
      </c>
      <c r="D25" s="56" t="s">
        <v>224</v>
      </c>
      <c r="E25" s="56"/>
      <c r="F25" s="57">
        <f>SUM(F26,F28)</f>
        <v>1454</v>
      </c>
      <c r="G25" s="77"/>
      <c r="H25" s="77"/>
      <c r="I25" s="72">
        <f t="shared" si="0"/>
        <v>1454</v>
      </c>
      <c r="J25" s="77"/>
      <c r="K25" s="77">
        <f t="shared" si="1"/>
        <v>1454</v>
      </c>
      <c r="L25" s="77"/>
      <c r="M25" s="77">
        <f t="shared" si="2"/>
        <v>1454</v>
      </c>
      <c r="N25" s="77"/>
      <c r="O25" s="217"/>
      <c r="P25" s="77">
        <f t="shared" si="3"/>
        <v>1454</v>
      </c>
      <c r="Q25" s="205"/>
      <c r="R25" s="205"/>
      <c r="S25" s="77">
        <f t="shared" si="4"/>
        <v>1454</v>
      </c>
    </row>
    <row r="26" spans="1:19" s="4" customFormat="1" ht="32.25" hidden="1" customHeight="1">
      <c r="A26" s="51" t="s">
        <v>194</v>
      </c>
      <c r="B26" s="115">
        <v>439</v>
      </c>
      <c r="C26" s="55" t="s">
        <v>301</v>
      </c>
      <c r="D26" s="56" t="s">
        <v>225</v>
      </c>
      <c r="E26" s="56"/>
      <c r="F26" s="57">
        <f>SUM(F27)</f>
        <v>1154</v>
      </c>
      <c r="G26" s="77"/>
      <c r="H26" s="77"/>
      <c r="I26" s="72">
        <f t="shared" si="0"/>
        <v>1154</v>
      </c>
      <c r="J26" s="77"/>
      <c r="K26" s="77">
        <f t="shared" si="1"/>
        <v>1154</v>
      </c>
      <c r="L26" s="77"/>
      <c r="M26" s="77">
        <f t="shared" si="2"/>
        <v>1154</v>
      </c>
      <c r="N26" s="77"/>
      <c r="O26" s="217"/>
      <c r="P26" s="77">
        <f t="shared" si="3"/>
        <v>1154</v>
      </c>
      <c r="Q26" s="205"/>
      <c r="R26" s="205"/>
      <c r="S26" s="77">
        <f t="shared" si="4"/>
        <v>1154</v>
      </c>
    </row>
    <row r="27" spans="1:19" s="4" customFormat="1" ht="33.75" hidden="1" customHeight="1">
      <c r="A27" s="51" t="s">
        <v>196</v>
      </c>
      <c r="B27" s="115">
        <v>439</v>
      </c>
      <c r="C27" s="55" t="s">
        <v>301</v>
      </c>
      <c r="D27" s="56" t="s">
        <v>225</v>
      </c>
      <c r="E27" s="56" t="s">
        <v>195</v>
      </c>
      <c r="F27" s="57">
        <v>1154</v>
      </c>
      <c r="G27" s="77"/>
      <c r="H27" s="77"/>
      <c r="I27" s="72">
        <f t="shared" si="0"/>
        <v>1154</v>
      </c>
      <c r="J27" s="77"/>
      <c r="K27" s="77">
        <f t="shared" si="1"/>
        <v>1154</v>
      </c>
      <c r="L27" s="77"/>
      <c r="M27" s="77">
        <f t="shared" si="2"/>
        <v>1154</v>
      </c>
      <c r="N27" s="77"/>
      <c r="O27" s="217"/>
      <c r="P27" s="77">
        <f t="shared" si="3"/>
        <v>1154</v>
      </c>
      <c r="Q27" s="205"/>
      <c r="R27" s="205"/>
      <c r="S27" s="77">
        <f t="shared" si="4"/>
        <v>1154</v>
      </c>
    </row>
    <row r="28" spans="1:19" s="4" customFormat="1" ht="24.75" hidden="1" customHeight="1">
      <c r="A28" s="51" t="s">
        <v>175</v>
      </c>
      <c r="B28" s="115">
        <v>439</v>
      </c>
      <c r="C28" s="55" t="s">
        <v>301</v>
      </c>
      <c r="D28" s="56" t="s">
        <v>226</v>
      </c>
      <c r="E28" s="56"/>
      <c r="F28" s="57">
        <f>F29</f>
        <v>300</v>
      </c>
      <c r="G28" s="77"/>
      <c r="H28" s="77"/>
      <c r="I28" s="72">
        <f t="shared" si="0"/>
        <v>300</v>
      </c>
      <c r="J28" s="77"/>
      <c r="K28" s="77">
        <f t="shared" si="1"/>
        <v>300</v>
      </c>
      <c r="L28" s="77"/>
      <c r="M28" s="77">
        <f t="shared" si="2"/>
        <v>300</v>
      </c>
      <c r="N28" s="77"/>
      <c r="O28" s="217"/>
      <c r="P28" s="77">
        <f t="shared" si="3"/>
        <v>300</v>
      </c>
      <c r="Q28" s="205"/>
      <c r="R28" s="205"/>
      <c r="S28" s="77">
        <f t="shared" si="4"/>
        <v>300</v>
      </c>
    </row>
    <row r="29" spans="1:19" s="4" customFormat="1" ht="31.5" hidden="1" customHeight="1">
      <c r="A29" s="51" t="s">
        <v>192</v>
      </c>
      <c r="B29" s="115">
        <v>439</v>
      </c>
      <c r="C29" s="55" t="s">
        <v>301</v>
      </c>
      <c r="D29" s="56" t="s">
        <v>226</v>
      </c>
      <c r="E29" s="56" t="s">
        <v>191</v>
      </c>
      <c r="F29" s="57">
        <v>300</v>
      </c>
      <c r="G29" s="77"/>
      <c r="H29" s="77"/>
      <c r="I29" s="72">
        <f t="shared" si="0"/>
        <v>300</v>
      </c>
      <c r="J29" s="77"/>
      <c r="K29" s="77">
        <f t="shared" si="1"/>
        <v>300</v>
      </c>
      <c r="L29" s="77"/>
      <c r="M29" s="77">
        <f t="shared" si="2"/>
        <v>300</v>
      </c>
      <c r="N29" s="77"/>
      <c r="O29" s="217"/>
      <c r="P29" s="77">
        <f t="shared" si="3"/>
        <v>300</v>
      </c>
      <c r="Q29" s="205"/>
      <c r="R29" s="205"/>
      <c r="S29" s="77">
        <f t="shared" si="4"/>
        <v>300</v>
      </c>
    </row>
    <row r="30" spans="1:19" s="4" customFormat="1" ht="31.5" hidden="1" customHeight="1">
      <c r="A30" s="51" t="s">
        <v>641</v>
      </c>
      <c r="B30" s="115">
        <v>439</v>
      </c>
      <c r="C30" s="55" t="s">
        <v>301</v>
      </c>
      <c r="D30" s="56" t="s">
        <v>640</v>
      </c>
      <c r="E30" s="56" t="s">
        <v>191</v>
      </c>
      <c r="F30" s="57">
        <v>0</v>
      </c>
      <c r="G30" s="77"/>
      <c r="H30" s="77"/>
      <c r="I30" s="72">
        <f t="shared" si="0"/>
        <v>0</v>
      </c>
      <c r="J30" s="77"/>
      <c r="K30" s="77">
        <f t="shared" si="1"/>
        <v>0</v>
      </c>
      <c r="L30" s="77"/>
      <c r="M30" s="77">
        <f t="shared" si="2"/>
        <v>0</v>
      </c>
      <c r="N30" s="77"/>
      <c r="O30" s="217"/>
      <c r="P30" s="77">
        <f t="shared" si="3"/>
        <v>0</v>
      </c>
      <c r="Q30" s="205"/>
      <c r="R30" s="205"/>
      <c r="S30" s="77">
        <f t="shared" si="4"/>
        <v>0</v>
      </c>
    </row>
    <row r="31" spans="1:19" s="4" customFormat="1" ht="48" hidden="1" customHeight="1">
      <c r="A31" s="141" t="s">
        <v>302</v>
      </c>
      <c r="B31" s="115">
        <v>439</v>
      </c>
      <c r="C31" s="53" t="s">
        <v>303</v>
      </c>
      <c r="D31" s="54"/>
      <c r="E31" s="54"/>
      <c r="F31" s="72">
        <f>SUM(F32)</f>
        <v>29379</v>
      </c>
      <c r="G31" s="77"/>
      <c r="H31" s="77"/>
      <c r="I31" s="72">
        <f t="shared" si="0"/>
        <v>29379</v>
      </c>
      <c r="J31" s="77"/>
      <c r="K31" s="77">
        <f t="shared" si="1"/>
        <v>29379</v>
      </c>
      <c r="L31" s="77">
        <f>L32</f>
        <v>740</v>
      </c>
      <c r="M31" s="77">
        <f t="shared" si="2"/>
        <v>30119</v>
      </c>
      <c r="N31" s="77">
        <f>N43</f>
        <v>356.96</v>
      </c>
      <c r="O31" s="217">
        <f>O32</f>
        <v>4639.51</v>
      </c>
      <c r="P31" s="77">
        <f t="shared" si="3"/>
        <v>35115.47</v>
      </c>
      <c r="Q31" s="205">
        <f>Q32</f>
        <v>812.7</v>
      </c>
      <c r="R31" s="205"/>
      <c r="S31" s="77">
        <f t="shared" si="4"/>
        <v>35928.17</v>
      </c>
    </row>
    <row r="32" spans="1:19" s="4" customFormat="1" ht="25.5" hidden="1" customHeight="1">
      <c r="A32" s="141" t="s">
        <v>272</v>
      </c>
      <c r="B32" s="115">
        <v>439</v>
      </c>
      <c r="C32" s="53" t="s">
        <v>303</v>
      </c>
      <c r="D32" s="54" t="s">
        <v>228</v>
      </c>
      <c r="E32" s="54"/>
      <c r="F32" s="72">
        <f>SUM(F36)</f>
        <v>29379</v>
      </c>
      <c r="G32" s="77"/>
      <c r="H32" s="77"/>
      <c r="I32" s="72">
        <f t="shared" si="0"/>
        <v>29379</v>
      </c>
      <c r="J32" s="77"/>
      <c r="K32" s="77">
        <f t="shared" si="1"/>
        <v>29379</v>
      </c>
      <c r="L32" s="77">
        <f>L36</f>
        <v>740</v>
      </c>
      <c r="M32" s="77">
        <f t="shared" si="2"/>
        <v>30119</v>
      </c>
      <c r="N32" s="77"/>
      <c r="O32" s="217">
        <f>O36+O33</f>
        <v>4639.51</v>
      </c>
      <c r="P32" s="77">
        <f t="shared" si="3"/>
        <v>34758.51</v>
      </c>
      <c r="Q32" s="217">
        <f>Q36</f>
        <v>812.7</v>
      </c>
      <c r="R32" s="217"/>
      <c r="S32" s="77">
        <f t="shared" si="4"/>
        <v>35571.21</v>
      </c>
    </row>
    <row r="33" spans="1:19" s="4" customFormat="1" ht="25.5" hidden="1" customHeight="1">
      <c r="A33" s="51" t="s">
        <v>803</v>
      </c>
      <c r="B33" s="115">
        <v>439</v>
      </c>
      <c r="C33" s="53" t="s">
        <v>303</v>
      </c>
      <c r="D33" s="56" t="s">
        <v>229</v>
      </c>
      <c r="E33" s="54"/>
      <c r="F33" s="72"/>
      <c r="G33" s="77"/>
      <c r="H33" s="77"/>
      <c r="I33" s="72"/>
      <c r="J33" s="77"/>
      <c r="K33" s="77"/>
      <c r="L33" s="77"/>
      <c r="M33" s="77"/>
      <c r="N33" s="77"/>
      <c r="O33" s="205">
        <f>O34</f>
        <v>131</v>
      </c>
      <c r="P33" s="78">
        <f t="shared" si="3"/>
        <v>131</v>
      </c>
      <c r="Q33" s="205"/>
      <c r="R33" s="205"/>
      <c r="S33" s="77">
        <f t="shared" si="4"/>
        <v>131</v>
      </c>
    </row>
    <row r="34" spans="1:19" s="4" customFormat="1" ht="25.5" hidden="1" customHeight="1">
      <c r="A34" s="51" t="s">
        <v>194</v>
      </c>
      <c r="B34" s="115">
        <v>439</v>
      </c>
      <c r="C34" s="53" t="s">
        <v>303</v>
      </c>
      <c r="D34" s="56" t="s">
        <v>230</v>
      </c>
      <c r="E34" s="54"/>
      <c r="F34" s="72"/>
      <c r="G34" s="77"/>
      <c r="H34" s="77"/>
      <c r="I34" s="72"/>
      <c r="J34" s="77"/>
      <c r="K34" s="77"/>
      <c r="L34" s="77"/>
      <c r="M34" s="77"/>
      <c r="N34" s="77"/>
      <c r="O34" s="205">
        <f>O35</f>
        <v>131</v>
      </c>
      <c r="P34" s="78">
        <f t="shared" si="3"/>
        <v>131</v>
      </c>
      <c r="Q34" s="205"/>
      <c r="R34" s="205"/>
      <c r="S34" s="77">
        <f t="shared" si="4"/>
        <v>131</v>
      </c>
    </row>
    <row r="35" spans="1:19" s="4" customFormat="1" ht="25.5" hidden="1" customHeight="1">
      <c r="A35" s="51" t="s">
        <v>196</v>
      </c>
      <c r="B35" s="115">
        <v>439</v>
      </c>
      <c r="C35" s="53" t="s">
        <v>303</v>
      </c>
      <c r="D35" s="56" t="s">
        <v>230</v>
      </c>
      <c r="E35" s="56" t="s">
        <v>195</v>
      </c>
      <c r="F35" s="72"/>
      <c r="G35" s="77"/>
      <c r="H35" s="77"/>
      <c r="I35" s="72"/>
      <c r="J35" s="77"/>
      <c r="K35" s="77"/>
      <c r="L35" s="77"/>
      <c r="M35" s="77"/>
      <c r="N35" s="77"/>
      <c r="O35" s="205">
        <v>131</v>
      </c>
      <c r="P35" s="78">
        <f t="shared" si="3"/>
        <v>131</v>
      </c>
      <c r="Q35" s="205"/>
      <c r="R35" s="205"/>
      <c r="S35" s="77">
        <f t="shared" si="4"/>
        <v>131</v>
      </c>
    </row>
    <row r="36" spans="1:19" ht="26.25" hidden="1" customHeight="1">
      <c r="A36" s="51" t="s">
        <v>189</v>
      </c>
      <c r="B36" s="115">
        <v>439</v>
      </c>
      <c r="C36" s="55" t="s">
        <v>303</v>
      </c>
      <c r="D36" s="56" t="s">
        <v>232</v>
      </c>
      <c r="E36" s="56"/>
      <c r="F36" s="57">
        <f>SUM(F38,F39)</f>
        <v>29379</v>
      </c>
      <c r="G36" s="78"/>
      <c r="H36" s="78"/>
      <c r="I36" s="72">
        <f t="shared" si="0"/>
        <v>29379</v>
      </c>
      <c r="J36" s="78"/>
      <c r="K36" s="77">
        <f t="shared" si="1"/>
        <v>29379</v>
      </c>
      <c r="L36" s="78">
        <f>L39</f>
        <v>740</v>
      </c>
      <c r="M36" s="77">
        <f t="shared" si="2"/>
        <v>30119</v>
      </c>
      <c r="N36" s="77"/>
      <c r="O36" s="205">
        <f>O38+O39+O42</f>
        <v>4508.51</v>
      </c>
      <c r="P36" s="77">
        <f t="shared" si="3"/>
        <v>34627.51</v>
      </c>
      <c r="Q36" s="205">
        <f>Q37</f>
        <v>812.7</v>
      </c>
      <c r="R36" s="205"/>
      <c r="S36" s="77">
        <f t="shared" si="4"/>
        <v>35440.21</v>
      </c>
    </row>
    <row r="37" spans="1:19" ht="27" hidden="1" customHeight="1">
      <c r="A37" s="51" t="s">
        <v>194</v>
      </c>
      <c r="B37" s="115">
        <v>439</v>
      </c>
      <c r="C37" s="55" t="s">
        <v>303</v>
      </c>
      <c r="D37" s="56" t="s">
        <v>233</v>
      </c>
      <c r="E37" s="56"/>
      <c r="F37" s="57">
        <f>SUM(F38)</f>
        <v>22756</v>
      </c>
      <c r="G37" s="78"/>
      <c r="H37" s="78"/>
      <c r="I37" s="72">
        <f t="shared" si="0"/>
        <v>22756</v>
      </c>
      <c r="J37" s="78"/>
      <c r="K37" s="77">
        <f t="shared" si="1"/>
        <v>22756</v>
      </c>
      <c r="L37" s="78"/>
      <c r="M37" s="77">
        <f t="shared" si="2"/>
        <v>22756</v>
      </c>
      <c r="N37" s="77"/>
      <c r="O37" s="205">
        <f>O38</f>
        <v>1505</v>
      </c>
      <c r="P37" s="77">
        <f t="shared" si="3"/>
        <v>24261</v>
      </c>
      <c r="Q37" s="205">
        <f>Q38</f>
        <v>812.7</v>
      </c>
      <c r="R37" s="205"/>
      <c r="S37" s="77">
        <f t="shared" si="4"/>
        <v>25073.7</v>
      </c>
    </row>
    <row r="38" spans="1:19" ht="29.25" hidden="1" customHeight="1">
      <c r="A38" s="51" t="s">
        <v>196</v>
      </c>
      <c r="B38" s="115">
        <v>439</v>
      </c>
      <c r="C38" s="55" t="s">
        <v>303</v>
      </c>
      <c r="D38" s="56" t="s">
        <v>233</v>
      </c>
      <c r="E38" s="56" t="s">
        <v>195</v>
      </c>
      <c r="F38" s="57">
        <v>22756</v>
      </c>
      <c r="G38" s="78"/>
      <c r="H38" s="78"/>
      <c r="I38" s="72">
        <f t="shared" si="0"/>
        <v>22756</v>
      </c>
      <c r="J38" s="78"/>
      <c r="K38" s="77">
        <f t="shared" si="1"/>
        <v>22756</v>
      </c>
      <c r="L38" s="78"/>
      <c r="M38" s="77">
        <f t="shared" si="2"/>
        <v>22756</v>
      </c>
      <c r="N38" s="77"/>
      <c r="O38" s="205">
        <v>1505</v>
      </c>
      <c r="P38" s="77">
        <f t="shared" si="3"/>
        <v>24261</v>
      </c>
      <c r="Q38" s="205">
        <v>812.7</v>
      </c>
      <c r="R38" s="205"/>
      <c r="S38" s="77">
        <f t="shared" si="4"/>
        <v>25073.7</v>
      </c>
    </row>
    <row r="39" spans="1:19" ht="21.75" hidden="1" customHeight="1">
      <c r="A39" s="51" t="s">
        <v>175</v>
      </c>
      <c r="B39" s="115">
        <v>439</v>
      </c>
      <c r="C39" s="55" t="s">
        <v>303</v>
      </c>
      <c r="D39" s="56" t="s">
        <v>234</v>
      </c>
      <c r="E39" s="116"/>
      <c r="F39" s="57">
        <f>F40+F42+F41</f>
        <v>6623</v>
      </c>
      <c r="G39" s="78"/>
      <c r="H39" s="78"/>
      <c r="I39" s="72">
        <f t="shared" si="0"/>
        <v>6623</v>
      </c>
      <c r="J39" s="78"/>
      <c r="K39" s="77">
        <f t="shared" si="1"/>
        <v>6623</v>
      </c>
      <c r="L39" s="78">
        <f>L40</f>
        <v>740</v>
      </c>
      <c r="M39" s="77">
        <f t="shared" si="2"/>
        <v>7363</v>
      </c>
      <c r="N39" s="77"/>
      <c r="O39" s="205">
        <f>O40</f>
        <v>3003.51</v>
      </c>
      <c r="P39" s="77">
        <f t="shared" si="3"/>
        <v>10366.51</v>
      </c>
      <c r="Q39" s="205"/>
      <c r="R39" s="205"/>
      <c r="S39" s="77">
        <f t="shared" si="4"/>
        <v>10366.51</v>
      </c>
    </row>
    <row r="40" spans="1:19" ht="30" hidden="1" customHeight="1">
      <c r="A40" s="51" t="s">
        <v>192</v>
      </c>
      <c r="B40" s="115">
        <v>439</v>
      </c>
      <c r="C40" s="55" t="s">
        <v>303</v>
      </c>
      <c r="D40" s="56" t="s">
        <v>234</v>
      </c>
      <c r="E40" s="56" t="s">
        <v>191</v>
      </c>
      <c r="F40" s="57">
        <v>6113</v>
      </c>
      <c r="G40" s="78"/>
      <c r="H40" s="78"/>
      <c r="I40" s="72">
        <f t="shared" si="0"/>
        <v>6113</v>
      </c>
      <c r="J40" s="78"/>
      <c r="K40" s="77">
        <f t="shared" si="1"/>
        <v>6113</v>
      </c>
      <c r="L40" s="78">
        <v>740</v>
      </c>
      <c r="M40" s="77">
        <f t="shared" si="2"/>
        <v>6853</v>
      </c>
      <c r="N40" s="77"/>
      <c r="O40" s="205">
        <v>3003.51</v>
      </c>
      <c r="P40" s="77">
        <f t="shared" si="3"/>
        <v>9856.51</v>
      </c>
      <c r="Q40" s="205"/>
      <c r="R40" s="205"/>
      <c r="S40" s="77">
        <f t="shared" si="4"/>
        <v>9856.51</v>
      </c>
    </row>
    <row r="41" spans="1:19" ht="30" hidden="1" customHeight="1">
      <c r="A41" s="51" t="s">
        <v>192</v>
      </c>
      <c r="B41" s="115">
        <v>439</v>
      </c>
      <c r="C41" s="55" t="s">
        <v>303</v>
      </c>
      <c r="D41" s="56" t="s">
        <v>519</v>
      </c>
      <c r="E41" s="56" t="s">
        <v>191</v>
      </c>
      <c r="F41" s="57">
        <v>0</v>
      </c>
      <c r="G41" s="78"/>
      <c r="H41" s="78"/>
      <c r="I41" s="72">
        <f t="shared" si="0"/>
        <v>0</v>
      </c>
      <c r="J41" s="78"/>
      <c r="K41" s="77">
        <f t="shared" si="1"/>
        <v>0</v>
      </c>
      <c r="L41" s="78"/>
      <c r="M41" s="77">
        <f t="shared" si="2"/>
        <v>0</v>
      </c>
      <c r="N41" s="77"/>
      <c r="O41" s="205"/>
      <c r="P41" s="77">
        <f t="shared" si="3"/>
        <v>0</v>
      </c>
      <c r="Q41" s="205"/>
      <c r="R41" s="205"/>
      <c r="S41" s="77">
        <f t="shared" si="4"/>
        <v>0</v>
      </c>
    </row>
    <row r="42" spans="1:19" ht="30" hidden="1" customHeight="1">
      <c r="A42" s="51" t="s">
        <v>31</v>
      </c>
      <c r="B42" s="117">
        <v>439</v>
      </c>
      <c r="C42" s="55" t="s">
        <v>303</v>
      </c>
      <c r="D42" s="56" t="s">
        <v>234</v>
      </c>
      <c r="E42" s="56" t="s">
        <v>207</v>
      </c>
      <c r="F42" s="57">
        <v>510</v>
      </c>
      <c r="G42" s="78"/>
      <c r="H42" s="78"/>
      <c r="I42" s="72">
        <f t="shared" si="0"/>
        <v>510</v>
      </c>
      <c r="J42" s="78"/>
      <c r="K42" s="77">
        <f t="shared" si="1"/>
        <v>510</v>
      </c>
      <c r="L42" s="78"/>
      <c r="M42" s="77">
        <f t="shared" si="2"/>
        <v>510</v>
      </c>
      <c r="N42" s="77"/>
      <c r="O42" s="205"/>
      <c r="P42" s="77">
        <f t="shared" si="3"/>
        <v>510</v>
      </c>
      <c r="Q42" s="205"/>
      <c r="R42" s="205"/>
      <c r="S42" s="77">
        <f t="shared" si="4"/>
        <v>510</v>
      </c>
    </row>
    <row r="43" spans="1:19" ht="30" hidden="1" customHeight="1">
      <c r="A43" s="51" t="s">
        <v>804</v>
      </c>
      <c r="B43" s="117">
        <v>439</v>
      </c>
      <c r="C43" s="55" t="s">
        <v>303</v>
      </c>
      <c r="D43" s="56" t="s">
        <v>784</v>
      </c>
      <c r="E43" s="56" t="s">
        <v>191</v>
      </c>
      <c r="F43" s="57"/>
      <c r="G43" s="78"/>
      <c r="H43" s="78"/>
      <c r="I43" s="72"/>
      <c r="J43" s="78"/>
      <c r="K43" s="77"/>
      <c r="L43" s="78"/>
      <c r="M43" s="77"/>
      <c r="N43" s="78">
        <v>356.96</v>
      </c>
      <c r="O43" s="205"/>
      <c r="P43" s="77">
        <f t="shared" si="3"/>
        <v>356.96</v>
      </c>
      <c r="Q43" s="205"/>
      <c r="R43" s="205"/>
      <c r="S43" s="77">
        <f t="shared" si="4"/>
        <v>356.96</v>
      </c>
    </row>
    <row r="44" spans="1:19" ht="41.25" hidden="1" customHeight="1">
      <c r="A44" s="147" t="s">
        <v>320</v>
      </c>
      <c r="B44" s="36">
        <v>439</v>
      </c>
      <c r="C44" s="53" t="s">
        <v>305</v>
      </c>
      <c r="D44" s="56"/>
      <c r="E44" s="56"/>
      <c r="F44" s="72">
        <f>SUM(F45)</f>
        <v>1448</v>
      </c>
      <c r="G44" s="78"/>
      <c r="H44" s="78"/>
      <c r="I44" s="72">
        <f t="shared" si="0"/>
        <v>1448</v>
      </c>
      <c r="J44" s="78"/>
      <c r="K44" s="77">
        <f t="shared" si="1"/>
        <v>1448</v>
      </c>
      <c r="L44" s="78"/>
      <c r="M44" s="77">
        <f t="shared" si="2"/>
        <v>1448</v>
      </c>
      <c r="N44" s="78"/>
      <c r="O44" s="205"/>
      <c r="P44" s="77">
        <f t="shared" si="3"/>
        <v>1448</v>
      </c>
      <c r="Q44" s="205"/>
      <c r="R44" s="205"/>
      <c r="S44" s="77">
        <f t="shared" si="4"/>
        <v>1448</v>
      </c>
    </row>
    <row r="45" spans="1:19" ht="30" hidden="1" customHeight="1">
      <c r="A45" s="141" t="s">
        <v>269</v>
      </c>
      <c r="B45" s="115">
        <v>439</v>
      </c>
      <c r="C45" s="53" t="s">
        <v>305</v>
      </c>
      <c r="D45" s="54" t="s">
        <v>40</v>
      </c>
      <c r="E45" s="56"/>
      <c r="F45" s="72">
        <f>SUM(F46)</f>
        <v>1448</v>
      </c>
      <c r="G45" s="78"/>
      <c r="H45" s="78"/>
      <c r="I45" s="72">
        <f t="shared" si="0"/>
        <v>1448</v>
      </c>
      <c r="J45" s="78"/>
      <c r="K45" s="77">
        <f t="shared" si="1"/>
        <v>1448</v>
      </c>
      <c r="L45" s="78"/>
      <c r="M45" s="77">
        <f t="shared" si="2"/>
        <v>1448</v>
      </c>
      <c r="N45" s="78"/>
      <c r="O45" s="205"/>
      <c r="P45" s="77">
        <f t="shared" si="3"/>
        <v>1448</v>
      </c>
      <c r="Q45" s="205"/>
      <c r="R45" s="205"/>
      <c r="S45" s="77">
        <f t="shared" si="4"/>
        <v>1448</v>
      </c>
    </row>
    <row r="46" spans="1:19" ht="32.25" hidden="1" customHeight="1">
      <c r="A46" s="51" t="s">
        <v>199</v>
      </c>
      <c r="B46" s="115">
        <v>439</v>
      </c>
      <c r="C46" s="55" t="s">
        <v>305</v>
      </c>
      <c r="D46" s="56" t="s">
        <v>235</v>
      </c>
      <c r="E46" s="56"/>
      <c r="F46" s="57">
        <f>SUM(F47,F49)</f>
        <v>1448</v>
      </c>
      <c r="G46" s="78"/>
      <c r="H46" s="78"/>
      <c r="I46" s="72">
        <f t="shared" si="0"/>
        <v>1448</v>
      </c>
      <c r="J46" s="78"/>
      <c r="K46" s="77">
        <f t="shared" si="1"/>
        <v>1448</v>
      </c>
      <c r="L46" s="78"/>
      <c r="M46" s="77">
        <f t="shared" si="2"/>
        <v>1448</v>
      </c>
      <c r="N46" s="78"/>
      <c r="O46" s="205"/>
      <c r="P46" s="77">
        <f t="shared" si="3"/>
        <v>1448</v>
      </c>
      <c r="Q46" s="205"/>
      <c r="R46" s="205"/>
      <c r="S46" s="77">
        <f t="shared" si="4"/>
        <v>1448</v>
      </c>
    </row>
    <row r="47" spans="1:19" ht="28.5" hidden="1" customHeight="1">
      <c r="A47" s="51" t="s">
        <v>194</v>
      </c>
      <c r="B47" s="115">
        <v>439</v>
      </c>
      <c r="C47" s="55" t="s">
        <v>305</v>
      </c>
      <c r="D47" s="56" t="s">
        <v>236</v>
      </c>
      <c r="E47" s="56"/>
      <c r="F47" s="57">
        <f>SUM(F48)</f>
        <v>1328</v>
      </c>
      <c r="G47" s="78"/>
      <c r="H47" s="78"/>
      <c r="I47" s="72">
        <f t="shared" si="0"/>
        <v>1328</v>
      </c>
      <c r="J47" s="78"/>
      <c r="K47" s="77">
        <f t="shared" si="1"/>
        <v>1328</v>
      </c>
      <c r="L47" s="78"/>
      <c r="M47" s="77">
        <f t="shared" si="2"/>
        <v>1328</v>
      </c>
      <c r="N47" s="78"/>
      <c r="O47" s="205"/>
      <c r="P47" s="77">
        <f t="shared" si="3"/>
        <v>1328</v>
      </c>
      <c r="Q47" s="205"/>
      <c r="R47" s="205"/>
      <c r="S47" s="77">
        <f t="shared" si="4"/>
        <v>1328</v>
      </c>
    </row>
    <row r="48" spans="1:19" ht="30" hidden="1" customHeight="1">
      <c r="A48" s="51" t="s">
        <v>196</v>
      </c>
      <c r="B48" s="115">
        <v>439</v>
      </c>
      <c r="C48" s="55" t="s">
        <v>305</v>
      </c>
      <c r="D48" s="56" t="s">
        <v>236</v>
      </c>
      <c r="E48" s="56" t="s">
        <v>195</v>
      </c>
      <c r="F48" s="57">
        <v>1328</v>
      </c>
      <c r="G48" s="78"/>
      <c r="H48" s="78"/>
      <c r="I48" s="72">
        <f t="shared" si="0"/>
        <v>1328</v>
      </c>
      <c r="J48" s="78"/>
      <c r="K48" s="77">
        <f t="shared" si="1"/>
        <v>1328</v>
      </c>
      <c r="L48" s="78"/>
      <c r="M48" s="77">
        <f t="shared" si="2"/>
        <v>1328</v>
      </c>
      <c r="N48" s="78"/>
      <c r="O48" s="205"/>
      <c r="P48" s="77">
        <f t="shared" si="3"/>
        <v>1328</v>
      </c>
      <c r="Q48" s="205"/>
      <c r="R48" s="205"/>
      <c r="S48" s="77">
        <f t="shared" si="4"/>
        <v>1328</v>
      </c>
    </row>
    <row r="49" spans="1:19" ht="24.75" hidden="1" customHeight="1">
      <c r="A49" s="51" t="s">
        <v>175</v>
      </c>
      <c r="B49" s="115">
        <v>439</v>
      </c>
      <c r="C49" s="55" t="s">
        <v>305</v>
      </c>
      <c r="D49" s="56" t="s">
        <v>460</v>
      </c>
      <c r="E49" s="56"/>
      <c r="F49" s="57">
        <v>120</v>
      </c>
      <c r="G49" s="78"/>
      <c r="H49" s="78"/>
      <c r="I49" s="72">
        <f t="shared" si="0"/>
        <v>120</v>
      </c>
      <c r="J49" s="78"/>
      <c r="K49" s="77">
        <f t="shared" si="1"/>
        <v>120</v>
      </c>
      <c r="L49" s="78"/>
      <c r="M49" s="77">
        <f t="shared" si="2"/>
        <v>120</v>
      </c>
      <c r="N49" s="78"/>
      <c r="O49" s="205"/>
      <c r="P49" s="77">
        <f t="shared" si="3"/>
        <v>120</v>
      </c>
      <c r="Q49" s="205"/>
      <c r="R49" s="205"/>
      <c r="S49" s="77">
        <f t="shared" si="4"/>
        <v>120</v>
      </c>
    </row>
    <row r="50" spans="1:19" ht="30" hidden="1" customHeight="1">
      <c r="A50" s="51" t="s">
        <v>192</v>
      </c>
      <c r="B50" s="115">
        <v>439</v>
      </c>
      <c r="C50" s="55" t="s">
        <v>305</v>
      </c>
      <c r="D50" s="56" t="s">
        <v>460</v>
      </c>
      <c r="E50" s="56" t="s">
        <v>191</v>
      </c>
      <c r="F50" s="57">
        <v>120</v>
      </c>
      <c r="G50" s="78"/>
      <c r="H50" s="78"/>
      <c r="I50" s="72">
        <f t="shared" si="0"/>
        <v>120</v>
      </c>
      <c r="J50" s="78"/>
      <c r="K50" s="77">
        <f t="shared" si="1"/>
        <v>120</v>
      </c>
      <c r="L50" s="78"/>
      <c r="M50" s="77">
        <f t="shared" si="2"/>
        <v>120</v>
      </c>
      <c r="N50" s="78"/>
      <c r="O50" s="205"/>
      <c r="P50" s="77">
        <f t="shared" si="3"/>
        <v>120</v>
      </c>
      <c r="Q50" s="205"/>
      <c r="R50" s="205"/>
      <c r="S50" s="77">
        <f t="shared" si="4"/>
        <v>120</v>
      </c>
    </row>
    <row r="51" spans="1:19" ht="30" hidden="1" customHeight="1">
      <c r="A51" s="154" t="s">
        <v>42</v>
      </c>
      <c r="B51" s="36">
        <v>439</v>
      </c>
      <c r="C51" s="54" t="s">
        <v>41</v>
      </c>
      <c r="D51" s="54"/>
      <c r="E51" s="54"/>
      <c r="F51" s="72">
        <f>SUM(F52)</f>
        <v>1865</v>
      </c>
      <c r="G51" s="78"/>
      <c r="H51" s="78"/>
      <c r="I51" s="72">
        <f t="shared" si="0"/>
        <v>1865</v>
      </c>
      <c r="J51" s="78"/>
      <c r="K51" s="77">
        <f t="shared" si="1"/>
        <v>1865</v>
      </c>
      <c r="L51" s="77">
        <f>L52</f>
        <v>500</v>
      </c>
      <c r="M51" s="77">
        <f t="shared" si="2"/>
        <v>2365</v>
      </c>
      <c r="N51" s="78"/>
      <c r="O51" s="205"/>
      <c r="P51" s="77">
        <f t="shared" si="3"/>
        <v>2365</v>
      </c>
      <c r="Q51" s="205"/>
      <c r="R51" s="205"/>
      <c r="S51" s="77">
        <f t="shared" si="4"/>
        <v>2365</v>
      </c>
    </row>
    <row r="52" spans="1:19" ht="30" hidden="1" customHeight="1">
      <c r="A52" s="155" t="s">
        <v>512</v>
      </c>
      <c r="B52" s="115">
        <v>439</v>
      </c>
      <c r="C52" s="56" t="s">
        <v>41</v>
      </c>
      <c r="D52" s="56" t="s">
        <v>237</v>
      </c>
      <c r="E52" s="56"/>
      <c r="F52" s="57">
        <f>SUM(F53,F55)</f>
        <v>1865</v>
      </c>
      <c r="G52" s="78"/>
      <c r="H52" s="78"/>
      <c r="I52" s="72">
        <f t="shared" si="0"/>
        <v>1865</v>
      </c>
      <c r="J52" s="78"/>
      <c r="K52" s="77">
        <f t="shared" si="1"/>
        <v>1865</v>
      </c>
      <c r="L52" s="78">
        <f>L53</f>
        <v>500</v>
      </c>
      <c r="M52" s="77">
        <f t="shared" si="2"/>
        <v>2365</v>
      </c>
      <c r="N52" s="78"/>
      <c r="O52" s="205"/>
      <c r="P52" s="77">
        <f t="shared" si="3"/>
        <v>2365</v>
      </c>
      <c r="Q52" s="205"/>
      <c r="R52" s="205"/>
      <c r="S52" s="77">
        <f t="shared" si="4"/>
        <v>2365</v>
      </c>
    </row>
    <row r="53" spans="1:19" ht="30" hidden="1" customHeight="1">
      <c r="A53" s="155" t="s">
        <v>513</v>
      </c>
      <c r="B53" s="115">
        <v>439</v>
      </c>
      <c r="C53" s="56" t="s">
        <v>41</v>
      </c>
      <c r="D53" s="56" t="s">
        <v>514</v>
      </c>
      <c r="E53" s="56"/>
      <c r="F53" s="57">
        <f>F54</f>
        <v>1000</v>
      </c>
      <c r="G53" s="78"/>
      <c r="H53" s="78"/>
      <c r="I53" s="72">
        <f t="shared" si="0"/>
        <v>1000</v>
      </c>
      <c r="J53" s="78"/>
      <c r="K53" s="77">
        <f t="shared" si="1"/>
        <v>1000</v>
      </c>
      <c r="L53" s="78">
        <f>L54</f>
        <v>500</v>
      </c>
      <c r="M53" s="77">
        <f t="shared" si="2"/>
        <v>1500</v>
      </c>
      <c r="N53" s="78"/>
      <c r="O53" s="205"/>
      <c r="P53" s="77">
        <f t="shared" si="3"/>
        <v>1500</v>
      </c>
      <c r="Q53" s="205"/>
      <c r="R53" s="205"/>
      <c r="S53" s="77">
        <f t="shared" si="4"/>
        <v>1500</v>
      </c>
    </row>
    <row r="54" spans="1:19" ht="30" hidden="1" customHeight="1">
      <c r="A54" s="51" t="s">
        <v>192</v>
      </c>
      <c r="B54" s="115">
        <v>439</v>
      </c>
      <c r="C54" s="56" t="s">
        <v>41</v>
      </c>
      <c r="D54" s="56" t="s">
        <v>458</v>
      </c>
      <c r="E54" s="56" t="s">
        <v>191</v>
      </c>
      <c r="F54" s="57">
        <v>1000</v>
      </c>
      <c r="G54" s="78"/>
      <c r="H54" s="78"/>
      <c r="I54" s="72">
        <f t="shared" si="0"/>
        <v>1000</v>
      </c>
      <c r="J54" s="78"/>
      <c r="K54" s="77">
        <f t="shared" si="1"/>
        <v>1000</v>
      </c>
      <c r="L54" s="78">
        <v>500</v>
      </c>
      <c r="M54" s="77">
        <f t="shared" si="2"/>
        <v>1500</v>
      </c>
      <c r="N54" s="78"/>
      <c r="O54" s="205"/>
      <c r="P54" s="77">
        <f t="shared" si="3"/>
        <v>1500</v>
      </c>
      <c r="Q54" s="205"/>
      <c r="R54" s="205"/>
      <c r="S54" s="77">
        <f t="shared" si="4"/>
        <v>1500</v>
      </c>
    </row>
    <row r="55" spans="1:19" ht="30" hidden="1" customHeight="1">
      <c r="A55" s="51" t="s">
        <v>511</v>
      </c>
      <c r="B55" s="115">
        <v>439</v>
      </c>
      <c r="C55" s="56" t="s">
        <v>41</v>
      </c>
      <c r="D55" s="56" t="s">
        <v>515</v>
      </c>
      <c r="E55" s="56"/>
      <c r="F55" s="57">
        <f>F56</f>
        <v>865</v>
      </c>
      <c r="G55" s="78"/>
      <c r="H55" s="78"/>
      <c r="I55" s="72">
        <f t="shared" si="0"/>
        <v>865</v>
      </c>
      <c r="J55" s="78"/>
      <c r="K55" s="77">
        <f t="shared" si="1"/>
        <v>865</v>
      </c>
      <c r="L55" s="78"/>
      <c r="M55" s="77">
        <f t="shared" si="2"/>
        <v>865</v>
      </c>
      <c r="N55" s="78"/>
      <c r="O55" s="205"/>
      <c r="P55" s="77">
        <f t="shared" si="3"/>
        <v>865</v>
      </c>
      <c r="Q55" s="205"/>
      <c r="R55" s="205"/>
      <c r="S55" s="77">
        <f t="shared" si="4"/>
        <v>865</v>
      </c>
    </row>
    <row r="56" spans="1:19" ht="30" hidden="1" customHeight="1">
      <c r="A56" s="51" t="s">
        <v>192</v>
      </c>
      <c r="B56" s="115">
        <v>439</v>
      </c>
      <c r="C56" s="56" t="s">
        <v>41</v>
      </c>
      <c r="D56" s="56" t="s">
        <v>458</v>
      </c>
      <c r="E56" s="56" t="s">
        <v>191</v>
      </c>
      <c r="F56" s="57">
        <f>335+530</f>
        <v>865</v>
      </c>
      <c r="G56" s="78"/>
      <c r="H56" s="78"/>
      <c r="I56" s="72">
        <f t="shared" si="0"/>
        <v>865</v>
      </c>
      <c r="J56" s="78"/>
      <c r="K56" s="77">
        <f t="shared" si="1"/>
        <v>865</v>
      </c>
      <c r="L56" s="78"/>
      <c r="M56" s="77">
        <f t="shared" si="2"/>
        <v>865</v>
      </c>
      <c r="N56" s="78"/>
      <c r="O56" s="205"/>
      <c r="P56" s="77">
        <f t="shared" si="3"/>
        <v>865</v>
      </c>
      <c r="Q56" s="205"/>
      <c r="R56" s="205"/>
      <c r="S56" s="77">
        <f t="shared" si="4"/>
        <v>865</v>
      </c>
    </row>
    <row r="57" spans="1:19" s="4" customFormat="1" ht="20.25" customHeight="1">
      <c r="A57" s="141" t="s">
        <v>30</v>
      </c>
      <c r="B57" s="115">
        <v>439</v>
      </c>
      <c r="C57" s="53" t="s">
        <v>306</v>
      </c>
      <c r="D57" s="54"/>
      <c r="E57" s="54"/>
      <c r="F57" s="72">
        <v>3000</v>
      </c>
      <c r="G57" s="77"/>
      <c r="H57" s="77"/>
      <c r="I57" s="72">
        <f t="shared" si="0"/>
        <v>3000</v>
      </c>
      <c r="J57" s="77"/>
      <c r="K57" s="77">
        <f t="shared" si="1"/>
        <v>3000</v>
      </c>
      <c r="L57" s="77"/>
      <c r="M57" s="77">
        <f t="shared" si="2"/>
        <v>3000</v>
      </c>
      <c r="N57" s="78"/>
      <c r="O57" s="205"/>
      <c r="P57" s="77">
        <f t="shared" si="3"/>
        <v>3000</v>
      </c>
      <c r="Q57" s="205"/>
      <c r="R57" s="217">
        <v>-500</v>
      </c>
      <c r="S57" s="77">
        <f t="shared" si="4"/>
        <v>2500</v>
      </c>
    </row>
    <row r="58" spans="1:19" s="2" customFormat="1" ht="20.25" customHeight="1">
      <c r="A58" s="51" t="s">
        <v>16</v>
      </c>
      <c r="B58" s="115">
        <v>439</v>
      </c>
      <c r="C58" s="55" t="s">
        <v>306</v>
      </c>
      <c r="D58" s="56" t="s">
        <v>238</v>
      </c>
      <c r="E58" s="56"/>
      <c r="F58" s="57">
        <v>3000</v>
      </c>
      <c r="G58" s="78"/>
      <c r="H58" s="78"/>
      <c r="I58" s="72">
        <f t="shared" si="0"/>
        <v>3000</v>
      </c>
      <c r="J58" s="78"/>
      <c r="K58" s="77">
        <f t="shared" si="1"/>
        <v>3000</v>
      </c>
      <c r="L58" s="78"/>
      <c r="M58" s="77">
        <f t="shared" si="2"/>
        <v>3000</v>
      </c>
      <c r="N58" s="78"/>
      <c r="O58" s="205"/>
      <c r="P58" s="77">
        <f t="shared" si="3"/>
        <v>3000</v>
      </c>
      <c r="Q58" s="205"/>
      <c r="R58" s="205">
        <v>-500</v>
      </c>
      <c r="S58" s="77">
        <f t="shared" si="4"/>
        <v>2500</v>
      </c>
    </row>
    <row r="59" spans="1:19" s="2" customFormat="1" ht="20.25" customHeight="1">
      <c r="A59" s="51" t="s">
        <v>30</v>
      </c>
      <c r="B59" s="115">
        <v>439</v>
      </c>
      <c r="C59" s="55" t="s">
        <v>306</v>
      </c>
      <c r="D59" s="56" t="s">
        <v>239</v>
      </c>
      <c r="E59" s="56"/>
      <c r="F59" s="57">
        <f>F60</f>
        <v>3000</v>
      </c>
      <c r="G59" s="78"/>
      <c r="H59" s="78"/>
      <c r="I59" s="72">
        <f t="shared" si="0"/>
        <v>3000</v>
      </c>
      <c r="J59" s="78"/>
      <c r="K59" s="77">
        <f t="shared" si="1"/>
        <v>3000</v>
      </c>
      <c r="L59" s="78"/>
      <c r="M59" s="77">
        <f t="shared" si="2"/>
        <v>3000</v>
      </c>
      <c r="N59" s="78"/>
      <c r="O59" s="205"/>
      <c r="P59" s="77">
        <f t="shared" si="3"/>
        <v>3000</v>
      </c>
      <c r="Q59" s="205"/>
      <c r="R59" s="205">
        <v>-500</v>
      </c>
      <c r="S59" s="77">
        <f t="shared" si="4"/>
        <v>2500</v>
      </c>
    </row>
    <row r="60" spans="1:19" ht="23.25" customHeight="1">
      <c r="A60" s="51" t="s">
        <v>307</v>
      </c>
      <c r="B60" s="115">
        <v>439</v>
      </c>
      <c r="C60" s="55" t="s">
        <v>306</v>
      </c>
      <c r="D60" s="56" t="s">
        <v>240</v>
      </c>
      <c r="E60" s="56"/>
      <c r="F60" s="57">
        <v>3000</v>
      </c>
      <c r="G60" s="78"/>
      <c r="H60" s="78"/>
      <c r="I60" s="72">
        <f t="shared" si="0"/>
        <v>3000</v>
      </c>
      <c r="J60" s="78"/>
      <c r="K60" s="77">
        <f t="shared" si="1"/>
        <v>3000</v>
      </c>
      <c r="L60" s="78"/>
      <c r="M60" s="77">
        <f t="shared" si="2"/>
        <v>3000</v>
      </c>
      <c r="N60" s="78"/>
      <c r="O60" s="205"/>
      <c r="P60" s="77">
        <f t="shared" si="3"/>
        <v>3000</v>
      </c>
      <c r="Q60" s="205"/>
      <c r="R60" s="205">
        <v>-500</v>
      </c>
      <c r="S60" s="77">
        <f t="shared" si="4"/>
        <v>2500</v>
      </c>
    </row>
    <row r="61" spans="1:19" ht="19.5" customHeight="1">
      <c r="A61" s="103" t="s">
        <v>81</v>
      </c>
      <c r="B61" s="115">
        <v>439</v>
      </c>
      <c r="C61" s="55" t="s">
        <v>306</v>
      </c>
      <c r="D61" s="56" t="s">
        <v>240</v>
      </c>
      <c r="E61" s="56" t="s">
        <v>79</v>
      </c>
      <c r="F61" s="57">
        <v>3000</v>
      </c>
      <c r="G61" s="78"/>
      <c r="H61" s="78"/>
      <c r="I61" s="72">
        <f t="shared" si="0"/>
        <v>3000</v>
      </c>
      <c r="J61" s="78"/>
      <c r="K61" s="77">
        <f t="shared" si="1"/>
        <v>3000</v>
      </c>
      <c r="L61" s="78"/>
      <c r="M61" s="77">
        <f t="shared" si="2"/>
        <v>3000</v>
      </c>
      <c r="N61" s="78"/>
      <c r="O61" s="205"/>
      <c r="P61" s="77">
        <f t="shared" si="3"/>
        <v>3000</v>
      </c>
      <c r="Q61" s="205"/>
      <c r="R61" s="205">
        <v>-500</v>
      </c>
      <c r="S61" s="77">
        <f t="shared" si="4"/>
        <v>2500</v>
      </c>
    </row>
    <row r="62" spans="1:19" s="4" customFormat="1" ht="21.75" customHeight="1">
      <c r="A62" s="142" t="s">
        <v>212</v>
      </c>
      <c r="B62" s="115">
        <v>439</v>
      </c>
      <c r="C62" s="53" t="s">
        <v>130</v>
      </c>
      <c r="D62" s="54"/>
      <c r="E62" s="54"/>
      <c r="F62" s="72">
        <f>SUM(F64)</f>
        <v>370</v>
      </c>
      <c r="G62" s="77"/>
      <c r="H62" s="77"/>
      <c r="I62" s="72">
        <f t="shared" si="0"/>
        <v>370</v>
      </c>
      <c r="J62" s="77"/>
      <c r="K62" s="77">
        <f t="shared" si="1"/>
        <v>370</v>
      </c>
      <c r="L62" s="77"/>
      <c r="M62" s="77">
        <f t="shared" si="2"/>
        <v>370</v>
      </c>
      <c r="N62" s="77">
        <f>N68</f>
        <v>638.79999999999995</v>
      </c>
      <c r="O62" s="205"/>
      <c r="P62" s="77">
        <f t="shared" si="3"/>
        <v>1008.8</v>
      </c>
      <c r="Q62" s="217">
        <f>Q68</f>
        <v>0</v>
      </c>
      <c r="R62" s="217">
        <f>R68</f>
        <v>-184</v>
      </c>
      <c r="S62" s="77">
        <f t="shared" si="4"/>
        <v>824.8</v>
      </c>
    </row>
    <row r="63" spans="1:19" s="4" customFormat="1" ht="33" customHeight="1">
      <c r="A63" s="141" t="s">
        <v>269</v>
      </c>
      <c r="B63" s="115">
        <v>439</v>
      </c>
      <c r="C63" s="55" t="s">
        <v>130</v>
      </c>
      <c r="D63" s="56" t="s">
        <v>241</v>
      </c>
      <c r="E63" s="56"/>
      <c r="F63" s="57">
        <f>F64</f>
        <v>370</v>
      </c>
      <c r="G63" s="77"/>
      <c r="H63" s="77"/>
      <c r="I63" s="72">
        <f t="shared" si="0"/>
        <v>370</v>
      </c>
      <c r="J63" s="77"/>
      <c r="K63" s="77">
        <f t="shared" si="1"/>
        <v>370</v>
      </c>
      <c r="L63" s="77"/>
      <c r="M63" s="77">
        <f t="shared" si="2"/>
        <v>370</v>
      </c>
      <c r="N63" s="78"/>
      <c r="O63" s="205"/>
      <c r="P63" s="77">
        <f t="shared" si="3"/>
        <v>370</v>
      </c>
      <c r="Q63" s="205"/>
      <c r="R63" s="205"/>
      <c r="S63" s="77">
        <f t="shared" si="4"/>
        <v>370</v>
      </c>
    </row>
    <row r="64" spans="1:19" s="4" customFormat="1" ht="27.75" customHeight="1">
      <c r="A64" s="103" t="s">
        <v>200</v>
      </c>
      <c r="B64" s="115">
        <v>439</v>
      </c>
      <c r="C64" s="55" t="s">
        <v>130</v>
      </c>
      <c r="D64" s="56" t="s">
        <v>242</v>
      </c>
      <c r="E64" s="56"/>
      <c r="F64" s="57">
        <f>F65</f>
        <v>370</v>
      </c>
      <c r="G64" s="77"/>
      <c r="H64" s="77"/>
      <c r="I64" s="72">
        <f t="shared" si="0"/>
        <v>370</v>
      </c>
      <c r="J64" s="77"/>
      <c r="K64" s="77">
        <f t="shared" si="1"/>
        <v>370</v>
      </c>
      <c r="L64" s="77"/>
      <c r="M64" s="77">
        <f t="shared" si="2"/>
        <v>370</v>
      </c>
      <c r="N64" s="78"/>
      <c r="O64" s="205"/>
      <c r="P64" s="77">
        <f t="shared" si="3"/>
        <v>370</v>
      </c>
      <c r="Q64" s="205"/>
      <c r="R64" s="205"/>
      <c r="S64" s="77">
        <f t="shared" si="4"/>
        <v>370</v>
      </c>
    </row>
    <row r="65" spans="1:19" ht="39.75" customHeight="1">
      <c r="A65" s="51" t="s">
        <v>280</v>
      </c>
      <c r="B65" s="115">
        <v>439</v>
      </c>
      <c r="C65" s="55" t="s">
        <v>130</v>
      </c>
      <c r="D65" s="56" t="s">
        <v>243</v>
      </c>
      <c r="E65" s="56"/>
      <c r="F65" s="57">
        <f>F66+F67</f>
        <v>370</v>
      </c>
      <c r="G65" s="78"/>
      <c r="H65" s="78"/>
      <c r="I65" s="72">
        <f t="shared" si="0"/>
        <v>370</v>
      </c>
      <c r="J65" s="78"/>
      <c r="K65" s="77">
        <f t="shared" si="1"/>
        <v>370</v>
      </c>
      <c r="L65" s="78"/>
      <c r="M65" s="77">
        <f t="shared" si="2"/>
        <v>370</v>
      </c>
      <c r="N65" s="78"/>
      <c r="O65" s="205"/>
      <c r="P65" s="77">
        <f t="shared" si="3"/>
        <v>370</v>
      </c>
      <c r="Q65" s="205"/>
      <c r="R65" s="205"/>
      <c r="S65" s="77">
        <f t="shared" si="4"/>
        <v>370</v>
      </c>
    </row>
    <row r="66" spans="1:19" ht="36" customHeight="1">
      <c r="A66" s="51" t="s">
        <v>196</v>
      </c>
      <c r="B66" s="115">
        <v>439</v>
      </c>
      <c r="C66" s="55" t="s">
        <v>130</v>
      </c>
      <c r="D66" s="56" t="s">
        <v>244</v>
      </c>
      <c r="E66" s="56" t="s">
        <v>195</v>
      </c>
      <c r="F66" s="57">
        <v>320</v>
      </c>
      <c r="G66" s="78"/>
      <c r="H66" s="78"/>
      <c r="I66" s="72">
        <f t="shared" si="0"/>
        <v>320</v>
      </c>
      <c r="J66" s="78"/>
      <c r="K66" s="77">
        <f t="shared" si="1"/>
        <v>320</v>
      </c>
      <c r="L66" s="78"/>
      <c r="M66" s="77">
        <f t="shared" si="2"/>
        <v>320</v>
      </c>
      <c r="N66" s="78"/>
      <c r="O66" s="205"/>
      <c r="P66" s="77">
        <f t="shared" si="3"/>
        <v>320</v>
      </c>
      <c r="Q66" s="205"/>
      <c r="R66" s="205"/>
      <c r="S66" s="77">
        <f t="shared" si="4"/>
        <v>320</v>
      </c>
    </row>
    <row r="67" spans="1:19" ht="33" customHeight="1">
      <c r="A67" s="51" t="s">
        <v>192</v>
      </c>
      <c r="B67" s="115">
        <v>439</v>
      </c>
      <c r="C67" s="55" t="s">
        <v>130</v>
      </c>
      <c r="D67" s="56" t="s">
        <v>244</v>
      </c>
      <c r="E67" s="56" t="s">
        <v>191</v>
      </c>
      <c r="F67" s="57">
        <v>50</v>
      </c>
      <c r="G67" s="78"/>
      <c r="H67" s="78"/>
      <c r="I67" s="72">
        <f t="shared" si="0"/>
        <v>50</v>
      </c>
      <c r="J67" s="78"/>
      <c r="K67" s="77">
        <f t="shared" si="1"/>
        <v>50</v>
      </c>
      <c r="L67" s="78"/>
      <c r="M67" s="77">
        <f t="shared" si="2"/>
        <v>50</v>
      </c>
      <c r="N67" s="78"/>
      <c r="O67" s="205"/>
      <c r="P67" s="77">
        <f t="shared" si="3"/>
        <v>50</v>
      </c>
      <c r="Q67" s="205"/>
      <c r="R67" s="205"/>
      <c r="S67" s="77">
        <f t="shared" si="4"/>
        <v>50</v>
      </c>
    </row>
    <row r="68" spans="1:19" ht="33" customHeight="1">
      <c r="A68" s="51" t="s">
        <v>786</v>
      </c>
      <c r="B68" s="115">
        <v>439</v>
      </c>
      <c r="C68" s="55" t="s">
        <v>130</v>
      </c>
      <c r="D68" s="56" t="s">
        <v>785</v>
      </c>
      <c r="E68" s="56" t="s">
        <v>191</v>
      </c>
      <c r="F68" s="57"/>
      <c r="G68" s="78"/>
      <c r="H68" s="78"/>
      <c r="I68" s="72"/>
      <c r="J68" s="78"/>
      <c r="K68" s="77"/>
      <c r="L68" s="78"/>
      <c r="M68" s="77"/>
      <c r="N68" s="78">
        <v>638.79999999999995</v>
      </c>
      <c r="O68" s="205"/>
      <c r="P68" s="77">
        <f t="shared" si="3"/>
        <v>638.79999999999995</v>
      </c>
      <c r="Q68" s="205"/>
      <c r="R68" s="205">
        <v>-184</v>
      </c>
      <c r="S68" s="77">
        <f t="shared" si="4"/>
        <v>454.79999999999995</v>
      </c>
    </row>
    <row r="69" spans="1:19" ht="36.75" hidden="1" customHeight="1">
      <c r="A69" s="142" t="s">
        <v>158</v>
      </c>
      <c r="B69" s="36">
        <v>439</v>
      </c>
      <c r="C69" s="53" t="s">
        <v>159</v>
      </c>
      <c r="D69" s="54"/>
      <c r="E69" s="54"/>
      <c r="F69" s="72">
        <f>SUM(F70,F74,F78,F82)</f>
        <v>1225</v>
      </c>
      <c r="G69" s="78"/>
      <c r="H69" s="78"/>
      <c r="I69" s="72">
        <f t="shared" si="0"/>
        <v>1225</v>
      </c>
      <c r="J69" s="77">
        <f>J70+J74+J78+J82</f>
        <v>0</v>
      </c>
      <c r="K69" s="77">
        <f t="shared" si="1"/>
        <v>1225</v>
      </c>
      <c r="L69" s="78"/>
      <c r="M69" s="77">
        <f t="shared" si="2"/>
        <v>1225</v>
      </c>
      <c r="N69" s="77"/>
      <c r="O69" s="205"/>
      <c r="P69" s="77">
        <f t="shared" si="3"/>
        <v>1225</v>
      </c>
      <c r="Q69" s="205"/>
      <c r="R69" s="205"/>
      <c r="S69" s="77">
        <f t="shared" si="4"/>
        <v>1225</v>
      </c>
    </row>
    <row r="70" spans="1:19" s="3" customFormat="1" ht="46.5" hidden="1" customHeight="1">
      <c r="A70" s="153" t="s">
        <v>666</v>
      </c>
      <c r="B70" s="115">
        <v>439</v>
      </c>
      <c r="C70" s="53" t="s">
        <v>54</v>
      </c>
      <c r="D70" s="54" t="s">
        <v>245</v>
      </c>
      <c r="E70" s="54"/>
      <c r="F70" s="72">
        <f>F71</f>
        <v>950</v>
      </c>
      <c r="G70" s="78"/>
      <c r="H70" s="78"/>
      <c r="I70" s="72">
        <f t="shared" si="0"/>
        <v>950</v>
      </c>
      <c r="J70" s="77">
        <f>J71</f>
        <v>-470</v>
      </c>
      <c r="K70" s="77">
        <f t="shared" si="1"/>
        <v>480</v>
      </c>
      <c r="L70" s="132"/>
      <c r="M70" s="77">
        <f t="shared" si="2"/>
        <v>480</v>
      </c>
      <c r="N70" s="77"/>
      <c r="O70" s="205"/>
      <c r="P70" s="77">
        <f t="shared" si="3"/>
        <v>480</v>
      </c>
      <c r="Q70" s="205"/>
      <c r="R70" s="205"/>
      <c r="S70" s="77">
        <f t="shared" si="4"/>
        <v>480</v>
      </c>
    </row>
    <row r="71" spans="1:19" s="3" customFormat="1" ht="31.5" hidden="1" customHeight="1">
      <c r="A71" s="149" t="s">
        <v>375</v>
      </c>
      <c r="B71" s="115">
        <v>439</v>
      </c>
      <c r="C71" s="55" t="s">
        <v>54</v>
      </c>
      <c r="D71" s="56" t="s">
        <v>388</v>
      </c>
      <c r="E71" s="54"/>
      <c r="F71" s="57">
        <f>SUM(F72)</f>
        <v>950</v>
      </c>
      <c r="G71" s="78"/>
      <c r="H71" s="78"/>
      <c r="I71" s="57">
        <f t="shared" si="0"/>
        <v>950</v>
      </c>
      <c r="J71" s="78">
        <f>J72</f>
        <v>-470</v>
      </c>
      <c r="K71" s="77">
        <f t="shared" si="1"/>
        <v>480</v>
      </c>
      <c r="L71" s="132"/>
      <c r="M71" s="78">
        <f t="shared" si="2"/>
        <v>480</v>
      </c>
      <c r="N71" s="78"/>
      <c r="O71" s="205"/>
      <c r="P71" s="77">
        <f t="shared" si="3"/>
        <v>480</v>
      </c>
      <c r="Q71" s="205"/>
      <c r="R71" s="205"/>
      <c r="S71" s="77">
        <f t="shared" si="4"/>
        <v>480</v>
      </c>
    </row>
    <row r="72" spans="1:19" s="2" customFormat="1" ht="46.5" hidden="1" customHeight="1">
      <c r="A72" s="149" t="s">
        <v>667</v>
      </c>
      <c r="B72" s="115">
        <v>439</v>
      </c>
      <c r="C72" s="55" t="s">
        <v>54</v>
      </c>
      <c r="D72" s="56" t="s">
        <v>389</v>
      </c>
      <c r="E72" s="56"/>
      <c r="F72" s="57">
        <f>SUM(F73)</f>
        <v>950</v>
      </c>
      <c r="G72" s="78"/>
      <c r="H72" s="78"/>
      <c r="I72" s="57">
        <f t="shared" si="0"/>
        <v>950</v>
      </c>
      <c r="J72" s="78">
        <f>J73</f>
        <v>-470</v>
      </c>
      <c r="K72" s="77">
        <f t="shared" si="1"/>
        <v>480</v>
      </c>
      <c r="L72" s="78"/>
      <c r="M72" s="78">
        <f t="shared" si="2"/>
        <v>480</v>
      </c>
      <c r="N72" s="78"/>
      <c r="O72" s="205"/>
      <c r="P72" s="77">
        <f t="shared" si="3"/>
        <v>480</v>
      </c>
      <c r="Q72" s="205"/>
      <c r="R72" s="205"/>
      <c r="S72" s="77">
        <f t="shared" si="4"/>
        <v>480</v>
      </c>
    </row>
    <row r="73" spans="1:19" s="2" customFormat="1" ht="40.5" hidden="1" customHeight="1">
      <c r="A73" s="143" t="s">
        <v>192</v>
      </c>
      <c r="B73" s="115">
        <v>439</v>
      </c>
      <c r="C73" s="55" t="s">
        <v>54</v>
      </c>
      <c r="D73" s="56" t="s">
        <v>389</v>
      </c>
      <c r="E73" s="56" t="s">
        <v>191</v>
      </c>
      <c r="F73" s="57">
        <v>950</v>
      </c>
      <c r="G73" s="78"/>
      <c r="H73" s="78"/>
      <c r="I73" s="57">
        <f t="shared" si="0"/>
        <v>950</v>
      </c>
      <c r="J73" s="78">
        <v>-470</v>
      </c>
      <c r="K73" s="77">
        <f t="shared" si="1"/>
        <v>480</v>
      </c>
      <c r="L73" s="78"/>
      <c r="M73" s="78">
        <f t="shared" si="2"/>
        <v>480</v>
      </c>
      <c r="N73" s="78"/>
      <c r="O73" s="205"/>
      <c r="P73" s="77">
        <f t="shared" si="3"/>
        <v>480</v>
      </c>
      <c r="Q73" s="205"/>
      <c r="R73" s="205"/>
      <c r="S73" s="77">
        <f t="shared" si="4"/>
        <v>480</v>
      </c>
    </row>
    <row r="74" spans="1:19" s="2" customFormat="1" ht="46.5" hidden="1" customHeight="1">
      <c r="A74" s="153" t="s">
        <v>668</v>
      </c>
      <c r="B74" s="36">
        <v>439</v>
      </c>
      <c r="C74" s="53" t="s">
        <v>54</v>
      </c>
      <c r="D74" s="54" t="s">
        <v>246</v>
      </c>
      <c r="E74" s="54"/>
      <c r="F74" s="72">
        <f>SUM(F75)</f>
        <v>55</v>
      </c>
      <c r="G74" s="78"/>
      <c r="H74" s="78"/>
      <c r="I74" s="72">
        <f t="shared" si="0"/>
        <v>55</v>
      </c>
      <c r="J74" s="78"/>
      <c r="K74" s="77">
        <f t="shared" si="1"/>
        <v>55</v>
      </c>
      <c r="L74" s="78"/>
      <c r="M74" s="78">
        <f t="shared" si="2"/>
        <v>55</v>
      </c>
      <c r="N74" s="78"/>
      <c r="O74" s="205"/>
      <c r="P74" s="77">
        <f t="shared" si="3"/>
        <v>55</v>
      </c>
      <c r="Q74" s="217">
        <f>Q75</f>
        <v>-25</v>
      </c>
      <c r="R74" s="217"/>
      <c r="S74" s="77">
        <f t="shared" si="4"/>
        <v>30</v>
      </c>
    </row>
    <row r="75" spans="1:19" s="2" customFormat="1" ht="36" hidden="1" customHeight="1">
      <c r="A75" s="149" t="s">
        <v>374</v>
      </c>
      <c r="B75" s="115">
        <v>439</v>
      </c>
      <c r="C75" s="55" t="s">
        <v>54</v>
      </c>
      <c r="D75" s="56" t="s">
        <v>390</v>
      </c>
      <c r="E75" s="54"/>
      <c r="F75" s="57">
        <f>SUM(F76)</f>
        <v>55</v>
      </c>
      <c r="G75" s="78"/>
      <c r="H75" s="78"/>
      <c r="I75" s="57">
        <f t="shared" si="0"/>
        <v>55</v>
      </c>
      <c r="J75" s="78"/>
      <c r="K75" s="77">
        <f t="shared" si="1"/>
        <v>55</v>
      </c>
      <c r="L75" s="78"/>
      <c r="M75" s="78">
        <f t="shared" si="2"/>
        <v>55</v>
      </c>
      <c r="N75" s="78"/>
      <c r="O75" s="205"/>
      <c r="P75" s="77">
        <f t="shared" si="3"/>
        <v>55</v>
      </c>
      <c r="Q75" s="205">
        <f>Q76</f>
        <v>-25</v>
      </c>
      <c r="R75" s="205"/>
      <c r="S75" s="77">
        <f t="shared" si="4"/>
        <v>30</v>
      </c>
    </row>
    <row r="76" spans="1:19" s="2" customFormat="1" ht="50.25" hidden="1" customHeight="1">
      <c r="A76" s="149" t="s">
        <v>669</v>
      </c>
      <c r="B76" s="115">
        <v>439</v>
      </c>
      <c r="C76" s="55" t="s">
        <v>54</v>
      </c>
      <c r="D76" s="56" t="s">
        <v>391</v>
      </c>
      <c r="E76" s="56"/>
      <c r="F76" s="57">
        <f>SUM(F77)</f>
        <v>55</v>
      </c>
      <c r="G76" s="78"/>
      <c r="H76" s="78"/>
      <c r="I76" s="57">
        <f t="shared" si="0"/>
        <v>55</v>
      </c>
      <c r="J76" s="78"/>
      <c r="K76" s="77">
        <f t="shared" si="1"/>
        <v>55</v>
      </c>
      <c r="L76" s="78"/>
      <c r="M76" s="78">
        <f t="shared" si="2"/>
        <v>55</v>
      </c>
      <c r="N76" s="78"/>
      <c r="O76" s="205"/>
      <c r="P76" s="77">
        <f t="shared" si="3"/>
        <v>55</v>
      </c>
      <c r="Q76" s="205">
        <f>Q77</f>
        <v>-25</v>
      </c>
      <c r="R76" s="205"/>
      <c r="S76" s="77">
        <f t="shared" si="4"/>
        <v>30</v>
      </c>
    </row>
    <row r="77" spans="1:19" s="2" customFormat="1" ht="37.5" hidden="1" customHeight="1">
      <c r="A77" s="143" t="s">
        <v>192</v>
      </c>
      <c r="B77" s="115">
        <v>439</v>
      </c>
      <c r="C77" s="55" t="s">
        <v>54</v>
      </c>
      <c r="D77" s="56" t="s">
        <v>391</v>
      </c>
      <c r="E77" s="56" t="s">
        <v>191</v>
      </c>
      <c r="F77" s="57">
        <v>55</v>
      </c>
      <c r="G77" s="78"/>
      <c r="H77" s="78"/>
      <c r="I77" s="57">
        <f t="shared" si="0"/>
        <v>55</v>
      </c>
      <c r="J77" s="78"/>
      <c r="K77" s="77">
        <f t="shared" si="1"/>
        <v>55</v>
      </c>
      <c r="L77" s="78"/>
      <c r="M77" s="78">
        <f t="shared" si="2"/>
        <v>55</v>
      </c>
      <c r="N77" s="78"/>
      <c r="O77" s="205"/>
      <c r="P77" s="77">
        <f t="shared" si="3"/>
        <v>55</v>
      </c>
      <c r="Q77" s="205">
        <v>-25</v>
      </c>
      <c r="R77" s="205"/>
      <c r="S77" s="77">
        <f t="shared" si="4"/>
        <v>30</v>
      </c>
    </row>
    <row r="78" spans="1:19" s="3" customFormat="1" ht="57.75" hidden="1" customHeight="1">
      <c r="A78" s="153" t="s">
        <v>670</v>
      </c>
      <c r="B78" s="36">
        <v>439</v>
      </c>
      <c r="C78" s="53" t="s">
        <v>54</v>
      </c>
      <c r="D78" s="54" t="s">
        <v>247</v>
      </c>
      <c r="E78" s="54"/>
      <c r="F78" s="72">
        <f>SUM(F79)</f>
        <v>120</v>
      </c>
      <c r="G78" s="78"/>
      <c r="H78" s="78"/>
      <c r="I78" s="72">
        <f t="shared" si="0"/>
        <v>120</v>
      </c>
      <c r="J78" s="77">
        <f>J79</f>
        <v>441</v>
      </c>
      <c r="K78" s="77">
        <f t="shared" si="1"/>
        <v>561</v>
      </c>
      <c r="L78" s="132"/>
      <c r="M78" s="78">
        <f t="shared" si="2"/>
        <v>561</v>
      </c>
      <c r="N78" s="78"/>
      <c r="O78" s="205">
        <f>O79</f>
        <v>-24</v>
      </c>
      <c r="P78" s="77">
        <f t="shared" si="3"/>
        <v>537</v>
      </c>
      <c r="Q78" s="205"/>
      <c r="R78" s="205"/>
      <c r="S78" s="77">
        <f t="shared" ref="S78:S141" si="5">P78+Q78+R78</f>
        <v>537</v>
      </c>
    </row>
    <row r="79" spans="1:19" s="3" customFormat="1" ht="50.25" hidden="1" customHeight="1">
      <c r="A79" s="149" t="s">
        <v>376</v>
      </c>
      <c r="B79" s="115">
        <v>439</v>
      </c>
      <c r="C79" s="55" t="s">
        <v>54</v>
      </c>
      <c r="D79" s="56" t="s">
        <v>442</v>
      </c>
      <c r="E79" s="54"/>
      <c r="F79" s="57">
        <f>SUM(F80)</f>
        <v>120</v>
      </c>
      <c r="G79" s="78"/>
      <c r="H79" s="78"/>
      <c r="I79" s="57">
        <f t="shared" si="0"/>
        <v>120</v>
      </c>
      <c r="J79" s="78">
        <f>J80</f>
        <v>441</v>
      </c>
      <c r="K79" s="77">
        <f t="shared" si="1"/>
        <v>561</v>
      </c>
      <c r="L79" s="132"/>
      <c r="M79" s="78">
        <f t="shared" si="2"/>
        <v>561</v>
      </c>
      <c r="N79" s="78"/>
      <c r="O79" s="205">
        <f>O80</f>
        <v>-24</v>
      </c>
      <c r="P79" s="77">
        <f t="shared" si="3"/>
        <v>537</v>
      </c>
      <c r="Q79" s="205"/>
      <c r="R79" s="205"/>
      <c r="S79" s="77">
        <f t="shared" si="5"/>
        <v>537</v>
      </c>
    </row>
    <row r="80" spans="1:19" s="2" customFormat="1" ht="57" hidden="1" customHeight="1">
      <c r="A80" s="149" t="s">
        <v>672</v>
      </c>
      <c r="B80" s="115">
        <v>439</v>
      </c>
      <c r="C80" s="55" t="s">
        <v>54</v>
      </c>
      <c r="D80" s="56" t="s">
        <v>442</v>
      </c>
      <c r="E80" s="56"/>
      <c r="F80" s="57">
        <f>SUM(F81)</f>
        <v>120</v>
      </c>
      <c r="G80" s="78"/>
      <c r="H80" s="78"/>
      <c r="I80" s="57">
        <f t="shared" si="0"/>
        <v>120</v>
      </c>
      <c r="J80" s="78">
        <f>J81</f>
        <v>441</v>
      </c>
      <c r="K80" s="77">
        <f t="shared" si="1"/>
        <v>561</v>
      </c>
      <c r="L80" s="78"/>
      <c r="M80" s="78">
        <f t="shared" si="2"/>
        <v>561</v>
      </c>
      <c r="N80" s="78"/>
      <c r="O80" s="205">
        <f>O81</f>
        <v>-24</v>
      </c>
      <c r="P80" s="77">
        <f t="shared" si="3"/>
        <v>537</v>
      </c>
      <c r="Q80" s="205"/>
      <c r="R80" s="205"/>
      <c r="S80" s="77">
        <f t="shared" si="5"/>
        <v>537</v>
      </c>
    </row>
    <row r="81" spans="1:19" s="2" customFormat="1" ht="30.75" hidden="1" customHeight="1">
      <c r="A81" s="143" t="s">
        <v>192</v>
      </c>
      <c r="B81" s="115">
        <v>439</v>
      </c>
      <c r="C81" s="55" t="s">
        <v>54</v>
      </c>
      <c r="D81" s="56" t="s">
        <v>442</v>
      </c>
      <c r="E81" s="56" t="s">
        <v>191</v>
      </c>
      <c r="F81" s="57">
        <v>120</v>
      </c>
      <c r="G81" s="78"/>
      <c r="H81" s="78"/>
      <c r="I81" s="57">
        <f t="shared" si="0"/>
        <v>120</v>
      </c>
      <c r="J81" s="78">
        <v>441</v>
      </c>
      <c r="K81" s="77">
        <f t="shared" si="1"/>
        <v>561</v>
      </c>
      <c r="L81" s="78"/>
      <c r="M81" s="78">
        <f t="shared" si="2"/>
        <v>561</v>
      </c>
      <c r="N81" s="78"/>
      <c r="O81" s="205">
        <v>-24</v>
      </c>
      <c r="P81" s="77">
        <f t="shared" si="3"/>
        <v>537</v>
      </c>
      <c r="Q81" s="205"/>
      <c r="R81" s="205"/>
      <c r="S81" s="77">
        <f t="shared" si="5"/>
        <v>537</v>
      </c>
    </row>
    <row r="82" spans="1:19" s="3" customFormat="1" ht="42" hidden="1" customHeight="1">
      <c r="A82" s="153" t="s">
        <v>671</v>
      </c>
      <c r="B82" s="115">
        <v>439</v>
      </c>
      <c r="C82" s="53" t="s">
        <v>54</v>
      </c>
      <c r="D82" s="54" t="s">
        <v>248</v>
      </c>
      <c r="E82" s="54"/>
      <c r="F82" s="72">
        <f>SUM(F83)</f>
        <v>100</v>
      </c>
      <c r="G82" s="78"/>
      <c r="H82" s="78"/>
      <c r="I82" s="72">
        <f t="shared" si="0"/>
        <v>100</v>
      </c>
      <c r="J82" s="77">
        <f>J83</f>
        <v>29</v>
      </c>
      <c r="K82" s="77">
        <f t="shared" si="1"/>
        <v>129</v>
      </c>
      <c r="L82" s="132"/>
      <c r="M82" s="78">
        <f t="shared" si="2"/>
        <v>129</v>
      </c>
      <c r="N82" s="78"/>
      <c r="O82" s="205">
        <f>O83</f>
        <v>24</v>
      </c>
      <c r="P82" s="77">
        <f t="shared" si="3"/>
        <v>153</v>
      </c>
      <c r="Q82" s="217">
        <f>Q83</f>
        <v>25</v>
      </c>
      <c r="R82" s="217"/>
      <c r="S82" s="77">
        <f t="shared" si="5"/>
        <v>178</v>
      </c>
    </row>
    <row r="83" spans="1:19" s="3" customFormat="1" ht="56.25" hidden="1" customHeight="1">
      <c r="A83" s="149" t="s">
        <v>377</v>
      </c>
      <c r="B83" s="115">
        <v>439</v>
      </c>
      <c r="C83" s="55" t="s">
        <v>54</v>
      </c>
      <c r="D83" s="56" t="s">
        <v>392</v>
      </c>
      <c r="E83" s="56"/>
      <c r="F83" s="57">
        <f>SUM(F84)</f>
        <v>100</v>
      </c>
      <c r="G83" s="78"/>
      <c r="H83" s="78"/>
      <c r="I83" s="57">
        <f t="shared" ref="I83:I146" si="6">F83+G83+H83</f>
        <v>100</v>
      </c>
      <c r="J83" s="78">
        <f>J84</f>
        <v>29</v>
      </c>
      <c r="K83" s="77">
        <f t="shared" ref="K83:K146" si="7">I83+J83</f>
        <v>129</v>
      </c>
      <c r="L83" s="132"/>
      <c r="M83" s="78">
        <f t="shared" ref="M83:M146" si="8">K83+L83</f>
        <v>129</v>
      </c>
      <c r="N83" s="78"/>
      <c r="O83" s="205">
        <f>O84</f>
        <v>24</v>
      </c>
      <c r="P83" s="77">
        <f t="shared" ref="P83:P146" si="9">M83+N83+O83</f>
        <v>153</v>
      </c>
      <c r="Q83" s="205">
        <f>Q84</f>
        <v>25</v>
      </c>
      <c r="R83" s="205"/>
      <c r="S83" s="77">
        <f t="shared" si="5"/>
        <v>178</v>
      </c>
    </row>
    <row r="84" spans="1:19" s="2" customFormat="1" ht="49.5" hidden="1" customHeight="1">
      <c r="A84" s="149" t="s">
        <v>673</v>
      </c>
      <c r="B84" s="115">
        <v>439</v>
      </c>
      <c r="C84" s="55" t="s">
        <v>54</v>
      </c>
      <c r="D84" s="56" t="s">
        <v>393</v>
      </c>
      <c r="E84" s="56"/>
      <c r="F84" s="57">
        <f>SUM(F85)</f>
        <v>100</v>
      </c>
      <c r="G84" s="78"/>
      <c r="H84" s="78"/>
      <c r="I84" s="57">
        <f t="shared" si="6"/>
        <v>100</v>
      </c>
      <c r="J84" s="78">
        <f>J85</f>
        <v>29</v>
      </c>
      <c r="K84" s="77">
        <f t="shared" si="7"/>
        <v>129</v>
      </c>
      <c r="L84" s="78"/>
      <c r="M84" s="78">
        <f t="shared" si="8"/>
        <v>129</v>
      </c>
      <c r="N84" s="78"/>
      <c r="O84" s="205">
        <f>O85</f>
        <v>24</v>
      </c>
      <c r="P84" s="77">
        <f t="shared" si="9"/>
        <v>153</v>
      </c>
      <c r="Q84" s="205">
        <f>Q85</f>
        <v>25</v>
      </c>
      <c r="R84" s="205"/>
      <c r="S84" s="77">
        <f t="shared" si="5"/>
        <v>178</v>
      </c>
    </row>
    <row r="85" spans="1:19" s="2" customFormat="1" ht="43.5" hidden="1" customHeight="1">
      <c r="A85" s="143" t="s">
        <v>192</v>
      </c>
      <c r="B85" s="115">
        <v>439</v>
      </c>
      <c r="C85" s="55" t="s">
        <v>54</v>
      </c>
      <c r="D85" s="56" t="s">
        <v>393</v>
      </c>
      <c r="E85" s="56" t="s">
        <v>191</v>
      </c>
      <c r="F85" s="57">
        <v>100</v>
      </c>
      <c r="G85" s="78"/>
      <c r="H85" s="78"/>
      <c r="I85" s="57">
        <f t="shared" si="6"/>
        <v>100</v>
      </c>
      <c r="J85" s="78">
        <v>29</v>
      </c>
      <c r="K85" s="77">
        <f t="shared" si="7"/>
        <v>129</v>
      </c>
      <c r="L85" s="78"/>
      <c r="M85" s="78">
        <f t="shared" si="8"/>
        <v>129</v>
      </c>
      <c r="N85" s="78"/>
      <c r="O85" s="205">
        <v>24</v>
      </c>
      <c r="P85" s="77">
        <f t="shared" si="9"/>
        <v>153</v>
      </c>
      <c r="Q85" s="205">
        <v>25</v>
      </c>
      <c r="R85" s="205"/>
      <c r="S85" s="77">
        <f t="shared" si="5"/>
        <v>178</v>
      </c>
    </row>
    <row r="86" spans="1:19" s="11" customFormat="1" ht="29.25" hidden="1" customHeight="1">
      <c r="A86" s="153" t="s">
        <v>160</v>
      </c>
      <c r="B86" s="118">
        <v>439</v>
      </c>
      <c r="C86" s="119" t="s">
        <v>161</v>
      </c>
      <c r="D86" s="58"/>
      <c r="E86" s="58"/>
      <c r="F86" s="76">
        <f>SUM(F90,F94,F98)+F87</f>
        <v>1210</v>
      </c>
      <c r="G86" s="77"/>
      <c r="H86" s="77"/>
      <c r="I86" s="72">
        <f t="shared" si="6"/>
        <v>1210</v>
      </c>
      <c r="J86" s="77">
        <f>J87</f>
        <v>318.5</v>
      </c>
      <c r="K86" s="77">
        <f t="shared" si="7"/>
        <v>1528.5</v>
      </c>
      <c r="L86" s="77"/>
      <c r="M86" s="77">
        <f t="shared" si="8"/>
        <v>1528.5</v>
      </c>
      <c r="N86" s="77"/>
      <c r="O86" s="217">
        <f>O89</f>
        <v>810</v>
      </c>
      <c r="P86" s="77">
        <f t="shared" si="9"/>
        <v>2338.5</v>
      </c>
      <c r="Q86" s="217">
        <f>Q94</f>
        <v>-360</v>
      </c>
      <c r="R86" s="217"/>
      <c r="S86" s="77">
        <f t="shared" si="5"/>
        <v>1978.5</v>
      </c>
    </row>
    <row r="87" spans="1:19" s="11" customFormat="1" ht="29.25" hidden="1" customHeight="1">
      <c r="A87" s="153" t="s">
        <v>649</v>
      </c>
      <c r="B87" s="118">
        <v>439</v>
      </c>
      <c r="C87" s="59" t="s">
        <v>632</v>
      </c>
      <c r="D87" s="59"/>
      <c r="E87" s="58"/>
      <c r="F87" s="76">
        <v>0</v>
      </c>
      <c r="G87" s="77"/>
      <c r="H87" s="77"/>
      <c r="I87" s="72">
        <f t="shared" si="6"/>
        <v>0</v>
      </c>
      <c r="J87" s="78">
        <f>J88</f>
        <v>318.5</v>
      </c>
      <c r="K87" s="77">
        <f t="shared" si="7"/>
        <v>318.5</v>
      </c>
      <c r="L87" s="77"/>
      <c r="M87" s="78">
        <f t="shared" si="8"/>
        <v>318.5</v>
      </c>
      <c r="N87" s="78"/>
      <c r="O87" s="217"/>
      <c r="P87" s="77">
        <f t="shared" si="9"/>
        <v>318.5</v>
      </c>
      <c r="Q87" s="205"/>
      <c r="R87" s="205"/>
      <c r="S87" s="77">
        <f t="shared" si="5"/>
        <v>318.5</v>
      </c>
    </row>
    <row r="88" spans="1:19" s="11" customFormat="1" ht="29.25" hidden="1" customHeight="1">
      <c r="A88" s="51" t="s">
        <v>192</v>
      </c>
      <c r="B88" s="120">
        <v>439</v>
      </c>
      <c r="C88" s="60" t="s">
        <v>632</v>
      </c>
      <c r="D88" s="60" t="s">
        <v>648</v>
      </c>
      <c r="E88" s="61" t="s">
        <v>191</v>
      </c>
      <c r="F88" s="75">
        <v>0</v>
      </c>
      <c r="G88" s="77"/>
      <c r="H88" s="77"/>
      <c r="I88" s="72">
        <f t="shared" si="6"/>
        <v>0</v>
      </c>
      <c r="J88" s="78">
        <v>318.5</v>
      </c>
      <c r="K88" s="77">
        <f t="shared" si="7"/>
        <v>318.5</v>
      </c>
      <c r="L88" s="77"/>
      <c r="M88" s="78">
        <f t="shared" si="8"/>
        <v>318.5</v>
      </c>
      <c r="N88" s="78"/>
      <c r="O88" s="217"/>
      <c r="P88" s="77">
        <f t="shared" si="9"/>
        <v>318.5</v>
      </c>
      <c r="Q88" s="205"/>
      <c r="R88" s="205"/>
      <c r="S88" s="77">
        <f t="shared" si="5"/>
        <v>318.5</v>
      </c>
    </row>
    <row r="89" spans="1:19" s="11" customFormat="1" ht="21.75" hidden="1" customHeight="1">
      <c r="A89" s="153" t="s">
        <v>51</v>
      </c>
      <c r="B89" s="118">
        <v>439</v>
      </c>
      <c r="C89" s="119" t="s">
        <v>308</v>
      </c>
      <c r="D89" s="58"/>
      <c r="E89" s="58"/>
      <c r="F89" s="76">
        <f>SUM(F90,F94)</f>
        <v>1200</v>
      </c>
      <c r="G89" s="77"/>
      <c r="H89" s="77"/>
      <c r="I89" s="72">
        <f t="shared" si="6"/>
        <v>1200</v>
      </c>
      <c r="J89" s="77"/>
      <c r="K89" s="77">
        <f t="shared" si="7"/>
        <v>1200</v>
      </c>
      <c r="L89" s="77"/>
      <c r="M89" s="77">
        <f t="shared" si="8"/>
        <v>1200</v>
      </c>
      <c r="N89" s="77"/>
      <c r="O89" s="217">
        <f>O94</f>
        <v>810</v>
      </c>
      <c r="P89" s="77">
        <f t="shared" si="9"/>
        <v>2010</v>
      </c>
      <c r="Q89" s="205"/>
      <c r="R89" s="205"/>
      <c r="S89" s="77">
        <f t="shared" si="5"/>
        <v>2010</v>
      </c>
    </row>
    <row r="90" spans="1:19" s="3" customFormat="1" ht="41.25" hidden="1" customHeight="1">
      <c r="A90" s="146" t="s">
        <v>694</v>
      </c>
      <c r="B90" s="36">
        <v>439</v>
      </c>
      <c r="C90" s="53" t="s">
        <v>308</v>
      </c>
      <c r="D90" s="54" t="s">
        <v>249</v>
      </c>
      <c r="E90" s="54"/>
      <c r="F90" s="72">
        <f>SUM(F92)</f>
        <v>200</v>
      </c>
      <c r="G90" s="78"/>
      <c r="H90" s="78"/>
      <c r="I90" s="72">
        <f t="shared" si="6"/>
        <v>200</v>
      </c>
      <c r="J90" s="78"/>
      <c r="K90" s="77">
        <f t="shared" si="7"/>
        <v>200</v>
      </c>
      <c r="L90" s="132"/>
      <c r="M90" s="78">
        <f t="shared" si="8"/>
        <v>200</v>
      </c>
      <c r="N90" s="78"/>
      <c r="O90" s="205"/>
      <c r="P90" s="77">
        <f t="shared" si="9"/>
        <v>200</v>
      </c>
      <c r="Q90" s="205"/>
      <c r="R90" s="205"/>
      <c r="S90" s="77">
        <f t="shared" si="5"/>
        <v>200</v>
      </c>
    </row>
    <row r="91" spans="1:19" s="3" customFormat="1" ht="33" hidden="1" customHeight="1">
      <c r="A91" s="51" t="s">
        <v>400</v>
      </c>
      <c r="B91" s="115">
        <v>439</v>
      </c>
      <c r="C91" s="55" t="s">
        <v>308</v>
      </c>
      <c r="D91" s="56" t="s">
        <v>401</v>
      </c>
      <c r="E91" s="54"/>
      <c r="F91" s="57">
        <f>SUM(F92)</f>
        <v>200</v>
      </c>
      <c r="G91" s="78"/>
      <c r="H91" s="78"/>
      <c r="I91" s="72">
        <f t="shared" si="6"/>
        <v>200</v>
      </c>
      <c r="J91" s="78"/>
      <c r="K91" s="77">
        <f t="shared" si="7"/>
        <v>200</v>
      </c>
      <c r="L91" s="132"/>
      <c r="M91" s="78">
        <f t="shared" si="8"/>
        <v>200</v>
      </c>
      <c r="N91" s="78"/>
      <c r="O91" s="205"/>
      <c r="P91" s="77">
        <f t="shared" si="9"/>
        <v>200</v>
      </c>
      <c r="Q91" s="205"/>
      <c r="R91" s="205"/>
      <c r="S91" s="77">
        <f t="shared" si="5"/>
        <v>200</v>
      </c>
    </row>
    <row r="92" spans="1:19" s="3" customFormat="1" ht="28.5" hidden="1" customHeight="1">
      <c r="A92" s="143" t="s">
        <v>4</v>
      </c>
      <c r="B92" s="115">
        <v>439</v>
      </c>
      <c r="C92" s="55" t="s">
        <v>308</v>
      </c>
      <c r="D92" s="56" t="s">
        <v>443</v>
      </c>
      <c r="E92" s="56"/>
      <c r="F92" s="57">
        <f>SUM(F93)</f>
        <v>200</v>
      </c>
      <c r="G92" s="78"/>
      <c r="H92" s="78"/>
      <c r="I92" s="72">
        <f t="shared" si="6"/>
        <v>200</v>
      </c>
      <c r="J92" s="78"/>
      <c r="K92" s="77">
        <f t="shared" si="7"/>
        <v>200</v>
      </c>
      <c r="L92" s="132"/>
      <c r="M92" s="78">
        <f t="shared" si="8"/>
        <v>200</v>
      </c>
      <c r="N92" s="78"/>
      <c r="O92" s="205"/>
      <c r="P92" s="77">
        <f t="shared" si="9"/>
        <v>200</v>
      </c>
      <c r="Q92" s="205"/>
      <c r="R92" s="205"/>
      <c r="S92" s="77">
        <f t="shared" si="5"/>
        <v>200</v>
      </c>
    </row>
    <row r="93" spans="1:19" s="3" customFormat="1" ht="44.25" hidden="1" customHeight="1">
      <c r="A93" s="49" t="s">
        <v>75</v>
      </c>
      <c r="B93" s="115">
        <v>439</v>
      </c>
      <c r="C93" s="55" t="s">
        <v>308</v>
      </c>
      <c r="D93" s="56" t="s">
        <v>402</v>
      </c>
      <c r="E93" s="56" t="s">
        <v>191</v>
      </c>
      <c r="F93" s="57">
        <v>200</v>
      </c>
      <c r="G93" s="78"/>
      <c r="H93" s="78"/>
      <c r="I93" s="72">
        <f t="shared" si="6"/>
        <v>200</v>
      </c>
      <c r="J93" s="78"/>
      <c r="K93" s="77">
        <f t="shared" si="7"/>
        <v>200</v>
      </c>
      <c r="L93" s="132"/>
      <c r="M93" s="78">
        <f t="shared" si="8"/>
        <v>200</v>
      </c>
      <c r="N93" s="78"/>
      <c r="O93" s="205"/>
      <c r="P93" s="77">
        <f t="shared" si="9"/>
        <v>200</v>
      </c>
      <c r="Q93" s="205"/>
      <c r="R93" s="205"/>
      <c r="S93" s="77">
        <f t="shared" si="5"/>
        <v>200</v>
      </c>
    </row>
    <row r="94" spans="1:19" s="3" customFormat="1" ht="45.75" hidden="1" customHeight="1">
      <c r="A94" s="150" t="s">
        <v>693</v>
      </c>
      <c r="B94" s="118">
        <v>439</v>
      </c>
      <c r="C94" s="53" t="s">
        <v>308</v>
      </c>
      <c r="D94" s="54" t="s">
        <v>250</v>
      </c>
      <c r="E94" s="106"/>
      <c r="F94" s="77">
        <f>SUM(F96)</f>
        <v>1000</v>
      </c>
      <c r="G94" s="78"/>
      <c r="H94" s="78"/>
      <c r="I94" s="72">
        <f t="shared" si="6"/>
        <v>1000</v>
      </c>
      <c r="J94" s="78"/>
      <c r="K94" s="77">
        <f t="shared" si="7"/>
        <v>1000</v>
      </c>
      <c r="L94" s="132"/>
      <c r="M94" s="77">
        <f t="shared" si="8"/>
        <v>1000</v>
      </c>
      <c r="N94" s="77"/>
      <c r="O94" s="217">
        <f>O95</f>
        <v>810</v>
      </c>
      <c r="P94" s="77">
        <f t="shared" si="9"/>
        <v>1810</v>
      </c>
      <c r="Q94" s="217">
        <f>Q95</f>
        <v>-360</v>
      </c>
      <c r="R94" s="217"/>
      <c r="S94" s="77">
        <f t="shared" si="5"/>
        <v>1450</v>
      </c>
    </row>
    <row r="95" spans="1:19" s="3" customFormat="1" ht="42" hidden="1" customHeight="1">
      <c r="A95" s="51" t="s">
        <v>380</v>
      </c>
      <c r="B95" s="120">
        <v>439</v>
      </c>
      <c r="C95" s="55" t="s">
        <v>308</v>
      </c>
      <c r="D95" s="56" t="s">
        <v>403</v>
      </c>
      <c r="E95" s="105"/>
      <c r="F95" s="78">
        <f>SUM(F96)</f>
        <v>1000</v>
      </c>
      <c r="G95" s="78"/>
      <c r="H95" s="78"/>
      <c r="I95" s="72">
        <f t="shared" si="6"/>
        <v>1000</v>
      </c>
      <c r="J95" s="78"/>
      <c r="K95" s="77">
        <f t="shared" si="7"/>
        <v>1000</v>
      </c>
      <c r="L95" s="132"/>
      <c r="M95" s="78">
        <f t="shared" si="8"/>
        <v>1000</v>
      </c>
      <c r="N95" s="78"/>
      <c r="O95" s="205">
        <f>O96</f>
        <v>810</v>
      </c>
      <c r="P95" s="78">
        <f t="shared" si="9"/>
        <v>1810</v>
      </c>
      <c r="Q95" s="205">
        <f>Q96</f>
        <v>-360</v>
      </c>
      <c r="R95" s="205"/>
      <c r="S95" s="77">
        <f t="shared" si="5"/>
        <v>1450</v>
      </c>
    </row>
    <row r="96" spans="1:19" s="3" customFormat="1" ht="46.5" hidden="1" customHeight="1">
      <c r="A96" s="24" t="s">
        <v>718</v>
      </c>
      <c r="B96" s="115">
        <v>439</v>
      </c>
      <c r="C96" s="55" t="s">
        <v>308</v>
      </c>
      <c r="D96" s="56" t="s">
        <v>404</v>
      </c>
      <c r="E96" s="105"/>
      <c r="F96" s="78">
        <f>SUM(F97)</f>
        <v>1000</v>
      </c>
      <c r="G96" s="78"/>
      <c r="H96" s="78"/>
      <c r="I96" s="72">
        <f t="shared" si="6"/>
        <v>1000</v>
      </c>
      <c r="J96" s="78"/>
      <c r="K96" s="77">
        <f t="shared" si="7"/>
        <v>1000</v>
      </c>
      <c r="L96" s="132"/>
      <c r="M96" s="78">
        <f t="shared" si="8"/>
        <v>1000</v>
      </c>
      <c r="N96" s="78"/>
      <c r="O96" s="205">
        <f>O97</f>
        <v>810</v>
      </c>
      <c r="P96" s="78">
        <f t="shared" si="9"/>
        <v>1810</v>
      </c>
      <c r="Q96" s="205">
        <f>Q97</f>
        <v>-360</v>
      </c>
      <c r="R96" s="205"/>
      <c r="S96" s="77">
        <f t="shared" si="5"/>
        <v>1450</v>
      </c>
    </row>
    <row r="97" spans="1:19" s="3" customFormat="1" ht="45" hidden="1" customHeight="1">
      <c r="A97" s="143" t="s">
        <v>192</v>
      </c>
      <c r="B97" s="115">
        <v>439</v>
      </c>
      <c r="C97" s="55" t="s">
        <v>308</v>
      </c>
      <c r="D97" s="56" t="s">
        <v>404</v>
      </c>
      <c r="E97" s="56" t="s">
        <v>191</v>
      </c>
      <c r="F97" s="57">
        <v>1000</v>
      </c>
      <c r="G97" s="78"/>
      <c r="H97" s="78"/>
      <c r="I97" s="72">
        <f t="shared" si="6"/>
        <v>1000</v>
      </c>
      <c r="J97" s="78"/>
      <c r="K97" s="77">
        <f t="shared" si="7"/>
        <v>1000</v>
      </c>
      <c r="L97" s="132"/>
      <c r="M97" s="78">
        <f t="shared" si="8"/>
        <v>1000</v>
      </c>
      <c r="N97" s="78"/>
      <c r="O97" s="205">
        <v>810</v>
      </c>
      <c r="P97" s="78">
        <f t="shared" si="9"/>
        <v>1810</v>
      </c>
      <c r="Q97" s="205">
        <v>-360</v>
      </c>
      <c r="R97" s="205"/>
      <c r="S97" s="77">
        <f t="shared" si="5"/>
        <v>1450</v>
      </c>
    </row>
    <row r="98" spans="1:19" s="3" customFormat="1" ht="45" hidden="1" customHeight="1">
      <c r="A98" s="148" t="s">
        <v>695</v>
      </c>
      <c r="B98" s="115">
        <v>439</v>
      </c>
      <c r="C98" s="55" t="s">
        <v>308</v>
      </c>
      <c r="D98" s="56" t="s">
        <v>516</v>
      </c>
      <c r="E98" s="56"/>
      <c r="F98" s="72">
        <f>SUM(F99)</f>
        <v>10</v>
      </c>
      <c r="G98" s="78"/>
      <c r="H98" s="78"/>
      <c r="I98" s="72">
        <f t="shared" si="6"/>
        <v>10</v>
      </c>
      <c r="J98" s="78"/>
      <c r="K98" s="77">
        <f t="shared" si="7"/>
        <v>10</v>
      </c>
      <c r="L98" s="132"/>
      <c r="M98" s="78">
        <f t="shared" si="8"/>
        <v>10</v>
      </c>
      <c r="N98" s="78"/>
      <c r="O98" s="205"/>
      <c r="P98" s="77">
        <f t="shared" si="9"/>
        <v>10</v>
      </c>
      <c r="Q98" s="205"/>
      <c r="R98" s="205"/>
      <c r="S98" s="77">
        <f t="shared" si="5"/>
        <v>10</v>
      </c>
    </row>
    <row r="99" spans="1:19" s="3" customFormat="1" ht="34.5" hidden="1" customHeight="1">
      <c r="A99" s="49" t="s">
        <v>520</v>
      </c>
      <c r="B99" s="115">
        <v>439</v>
      </c>
      <c r="C99" s="55" t="s">
        <v>308</v>
      </c>
      <c r="D99" s="56" t="s">
        <v>516</v>
      </c>
      <c r="E99" s="56"/>
      <c r="F99" s="57">
        <f>SUM(F100)</f>
        <v>10</v>
      </c>
      <c r="G99" s="78"/>
      <c r="H99" s="78"/>
      <c r="I99" s="72">
        <f t="shared" si="6"/>
        <v>10</v>
      </c>
      <c r="J99" s="78"/>
      <c r="K99" s="77">
        <f t="shared" si="7"/>
        <v>10</v>
      </c>
      <c r="L99" s="132"/>
      <c r="M99" s="78">
        <f t="shared" si="8"/>
        <v>10</v>
      </c>
      <c r="N99" s="78"/>
      <c r="O99" s="205"/>
      <c r="P99" s="77">
        <f t="shared" si="9"/>
        <v>10</v>
      </c>
      <c r="Q99" s="205"/>
      <c r="R99" s="205"/>
      <c r="S99" s="77">
        <f t="shared" si="5"/>
        <v>10</v>
      </c>
    </row>
    <row r="100" spans="1:19" s="3" customFormat="1" ht="45" hidden="1" customHeight="1">
      <c r="A100" s="143" t="s">
        <v>192</v>
      </c>
      <c r="B100" s="115">
        <v>439</v>
      </c>
      <c r="C100" s="55" t="s">
        <v>308</v>
      </c>
      <c r="D100" s="56" t="s">
        <v>516</v>
      </c>
      <c r="E100" s="56" t="s">
        <v>191</v>
      </c>
      <c r="F100" s="57">
        <v>10</v>
      </c>
      <c r="G100" s="78"/>
      <c r="H100" s="78"/>
      <c r="I100" s="72">
        <f t="shared" si="6"/>
        <v>10</v>
      </c>
      <c r="J100" s="78"/>
      <c r="K100" s="77">
        <f t="shared" si="7"/>
        <v>10</v>
      </c>
      <c r="L100" s="132"/>
      <c r="M100" s="78">
        <f t="shared" si="8"/>
        <v>10</v>
      </c>
      <c r="N100" s="78"/>
      <c r="O100" s="205"/>
      <c r="P100" s="77">
        <f t="shared" si="9"/>
        <v>10</v>
      </c>
      <c r="Q100" s="205"/>
      <c r="R100" s="205"/>
      <c r="S100" s="77">
        <f t="shared" si="5"/>
        <v>10</v>
      </c>
    </row>
    <row r="101" spans="1:19" s="4" customFormat="1" ht="27" hidden="1" customHeight="1">
      <c r="A101" s="141" t="s">
        <v>117</v>
      </c>
      <c r="B101" s="36">
        <v>439</v>
      </c>
      <c r="C101" s="53" t="s">
        <v>219</v>
      </c>
      <c r="D101" s="54"/>
      <c r="E101" s="54"/>
      <c r="F101" s="72">
        <f>SUM(F106,F102)</f>
        <v>10280</v>
      </c>
      <c r="G101" s="77"/>
      <c r="H101" s="77"/>
      <c r="I101" s="72">
        <f t="shared" si="6"/>
        <v>10280</v>
      </c>
      <c r="J101" s="77"/>
      <c r="K101" s="77">
        <f t="shared" si="7"/>
        <v>10280</v>
      </c>
      <c r="L101" s="77">
        <f>L102</f>
        <v>1300</v>
      </c>
      <c r="M101" s="77">
        <f t="shared" si="8"/>
        <v>11580</v>
      </c>
      <c r="N101" s="77"/>
      <c r="O101" s="217"/>
      <c r="P101" s="77">
        <f t="shared" si="9"/>
        <v>11580</v>
      </c>
      <c r="Q101" s="205"/>
      <c r="R101" s="205"/>
      <c r="S101" s="77">
        <f t="shared" si="5"/>
        <v>11580</v>
      </c>
    </row>
    <row r="102" spans="1:19" s="4" customFormat="1" ht="33.75" hidden="1" customHeight="1">
      <c r="A102" s="142" t="s">
        <v>674</v>
      </c>
      <c r="B102" s="36">
        <v>439</v>
      </c>
      <c r="C102" s="53" t="s">
        <v>309</v>
      </c>
      <c r="D102" s="54"/>
      <c r="E102" s="54"/>
      <c r="F102" s="72">
        <f>SUM(F103)</f>
        <v>6280</v>
      </c>
      <c r="G102" s="77"/>
      <c r="H102" s="77"/>
      <c r="I102" s="72">
        <f t="shared" si="6"/>
        <v>6280</v>
      </c>
      <c r="J102" s="77"/>
      <c r="K102" s="77">
        <f t="shared" si="7"/>
        <v>6280</v>
      </c>
      <c r="L102" s="77">
        <f>L103</f>
        <v>1300</v>
      </c>
      <c r="M102" s="77">
        <f t="shared" si="8"/>
        <v>7580</v>
      </c>
      <c r="N102" s="77"/>
      <c r="O102" s="217"/>
      <c r="P102" s="77">
        <f t="shared" si="9"/>
        <v>7580</v>
      </c>
      <c r="Q102" s="205"/>
      <c r="R102" s="205"/>
      <c r="S102" s="77">
        <f t="shared" si="5"/>
        <v>7580</v>
      </c>
    </row>
    <row r="103" spans="1:19" s="4" customFormat="1" ht="36" hidden="1" customHeight="1">
      <c r="A103" s="103" t="s">
        <v>474</v>
      </c>
      <c r="B103" s="36">
        <v>439</v>
      </c>
      <c r="C103" s="53" t="s">
        <v>309</v>
      </c>
      <c r="D103" s="56" t="s">
        <v>473</v>
      </c>
      <c r="E103" s="54"/>
      <c r="F103" s="72">
        <f>SUM(F104)</f>
        <v>6280</v>
      </c>
      <c r="G103" s="77"/>
      <c r="H103" s="77"/>
      <c r="I103" s="72">
        <f t="shared" si="6"/>
        <v>6280</v>
      </c>
      <c r="J103" s="77"/>
      <c r="K103" s="77">
        <f t="shared" si="7"/>
        <v>6280</v>
      </c>
      <c r="L103" s="78">
        <f>L104</f>
        <v>1300</v>
      </c>
      <c r="M103" s="78">
        <f t="shared" si="8"/>
        <v>7580</v>
      </c>
      <c r="N103" s="78"/>
      <c r="O103" s="217"/>
      <c r="P103" s="77">
        <f t="shared" si="9"/>
        <v>7580</v>
      </c>
      <c r="Q103" s="205"/>
      <c r="R103" s="205"/>
      <c r="S103" s="77">
        <f t="shared" si="5"/>
        <v>7580</v>
      </c>
    </row>
    <row r="104" spans="1:19" ht="24.75" hidden="1" customHeight="1">
      <c r="A104" s="51" t="s">
        <v>278</v>
      </c>
      <c r="B104" s="115">
        <v>439</v>
      </c>
      <c r="C104" s="55" t="s">
        <v>309</v>
      </c>
      <c r="D104" s="56" t="s">
        <v>472</v>
      </c>
      <c r="E104" s="56"/>
      <c r="F104" s="57">
        <f>SUM(F105)</f>
        <v>6280</v>
      </c>
      <c r="G104" s="78"/>
      <c r="H104" s="78"/>
      <c r="I104" s="72">
        <f t="shared" si="6"/>
        <v>6280</v>
      </c>
      <c r="J104" s="78"/>
      <c r="K104" s="77">
        <f t="shared" si="7"/>
        <v>6280</v>
      </c>
      <c r="L104" s="78">
        <f>L105</f>
        <v>1300</v>
      </c>
      <c r="M104" s="78">
        <f t="shared" si="8"/>
        <v>7580</v>
      </c>
      <c r="N104" s="78"/>
      <c r="O104" s="205"/>
      <c r="P104" s="77">
        <f t="shared" si="9"/>
        <v>7580</v>
      </c>
      <c r="Q104" s="205"/>
      <c r="R104" s="205"/>
      <c r="S104" s="77">
        <f t="shared" si="5"/>
        <v>7580</v>
      </c>
    </row>
    <row r="105" spans="1:19" s="4" customFormat="1" ht="30.75" hidden="1" customHeight="1">
      <c r="A105" s="51" t="s">
        <v>148</v>
      </c>
      <c r="B105" s="115">
        <v>439</v>
      </c>
      <c r="C105" s="55" t="s">
        <v>309</v>
      </c>
      <c r="D105" s="56" t="s">
        <v>472</v>
      </c>
      <c r="E105" s="56" t="s">
        <v>550</v>
      </c>
      <c r="F105" s="57">
        <f>5650+630</f>
        <v>6280</v>
      </c>
      <c r="G105" s="77"/>
      <c r="H105" s="77"/>
      <c r="I105" s="72">
        <f t="shared" si="6"/>
        <v>6280</v>
      </c>
      <c r="J105" s="77"/>
      <c r="K105" s="77">
        <f t="shared" si="7"/>
        <v>6280</v>
      </c>
      <c r="L105" s="78">
        <v>1300</v>
      </c>
      <c r="M105" s="78">
        <f t="shared" si="8"/>
        <v>7580</v>
      </c>
      <c r="N105" s="78"/>
      <c r="O105" s="217"/>
      <c r="P105" s="77">
        <f t="shared" si="9"/>
        <v>7580</v>
      </c>
      <c r="Q105" s="205"/>
      <c r="R105" s="205"/>
      <c r="S105" s="77">
        <f t="shared" si="5"/>
        <v>7580</v>
      </c>
    </row>
    <row r="106" spans="1:19" s="4" customFormat="1" ht="30.75" hidden="1" customHeight="1">
      <c r="A106" s="141" t="s">
        <v>61</v>
      </c>
      <c r="B106" s="36">
        <v>439</v>
      </c>
      <c r="C106" s="53" t="s">
        <v>324</v>
      </c>
      <c r="D106" s="56"/>
      <c r="E106" s="56"/>
      <c r="F106" s="72">
        <f>SUM(F107)</f>
        <v>4000</v>
      </c>
      <c r="G106" s="77"/>
      <c r="H106" s="77"/>
      <c r="I106" s="72">
        <f t="shared" si="6"/>
        <v>4000</v>
      </c>
      <c r="J106" s="77"/>
      <c r="K106" s="77">
        <f t="shared" si="7"/>
        <v>4000</v>
      </c>
      <c r="L106" s="77"/>
      <c r="M106" s="78">
        <f t="shared" si="8"/>
        <v>4000</v>
      </c>
      <c r="N106" s="78"/>
      <c r="O106" s="217"/>
      <c r="P106" s="77">
        <f t="shared" si="9"/>
        <v>4000</v>
      </c>
      <c r="Q106" s="205"/>
      <c r="R106" s="205"/>
      <c r="S106" s="77">
        <f t="shared" si="5"/>
        <v>4000</v>
      </c>
    </row>
    <row r="107" spans="1:19" s="11" customFormat="1" ht="39" hidden="1" customHeight="1">
      <c r="A107" s="142" t="s">
        <v>674</v>
      </c>
      <c r="B107" s="36">
        <v>439</v>
      </c>
      <c r="C107" s="53" t="s">
        <v>324</v>
      </c>
      <c r="D107" s="54" t="s">
        <v>252</v>
      </c>
      <c r="E107" s="54"/>
      <c r="F107" s="72">
        <f>SUM(F109,F111,F113,F116)</f>
        <v>4000</v>
      </c>
      <c r="G107" s="77"/>
      <c r="H107" s="77"/>
      <c r="I107" s="72">
        <f t="shared" si="6"/>
        <v>4000</v>
      </c>
      <c r="J107" s="77"/>
      <c r="K107" s="77">
        <f t="shared" si="7"/>
        <v>4000</v>
      </c>
      <c r="L107" s="77"/>
      <c r="M107" s="78">
        <f t="shared" si="8"/>
        <v>4000</v>
      </c>
      <c r="N107" s="78"/>
      <c r="O107" s="217"/>
      <c r="P107" s="77">
        <f t="shared" si="9"/>
        <v>4000</v>
      </c>
      <c r="Q107" s="205"/>
      <c r="R107" s="205"/>
      <c r="S107" s="77">
        <f t="shared" si="5"/>
        <v>4000</v>
      </c>
    </row>
    <row r="108" spans="1:19" s="11" customFormat="1" ht="32.25" hidden="1" customHeight="1">
      <c r="A108" s="103" t="s">
        <v>383</v>
      </c>
      <c r="B108" s="115">
        <v>439</v>
      </c>
      <c r="C108" s="55" t="s">
        <v>324</v>
      </c>
      <c r="D108" s="56" t="s">
        <v>420</v>
      </c>
      <c r="E108" s="56"/>
      <c r="F108" s="72">
        <f>F109</f>
        <v>800</v>
      </c>
      <c r="G108" s="77"/>
      <c r="H108" s="77"/>
      <c r="I108" s="72">
        <f t="shared" si="6"/>
        <v>800</v>
      </c>
      <c r="J108" s="77"/>
      <c r="K108" s="77">
        <f t="shared" si="7"/>
        <v>800</v>
      </c>
      <c r="L108" s="77"/>
      <c r="M108" s="78">
        <f t="shared" si="8"/>
        <v>800</v>
      </c>
      <c r="N108" s="78"/>
      <c r="O108" s="217"/>
      <c r="P108" s="77">
        <f t="shared" si="9"/>
        <v>800</v>
      </c>
      <c r="Q108" s="205"/>
      <c r="R108" s="205"/>
      <c r="S108" s="77">
        <f t="shared" si="5"/>
        <v>800</v>
      </c>
    </row>
    <row r="109" spans="1:19" ht="21.75" hidden="1" customHeight="1">
      <c r="A109" s="103" t="s">
        <v>267</v>
      </c>
      <c r="B109" s="115">
        <v>439</v>
      </c>
      <c r="C109" s="55" t="s">
        <v>324</v>
      </c>
      <c r="D109" s="56" t="s">
        <v>421</v>
      </c>
      <c r="E109" s="56"/>
      <c r="F109" s="57">
        <f>SUM(F110)</f>
        <v>800</v>
      </c>
      <c r="G109" s="78"/>
      <c r="H109" s="78"/>
      <c r="I109" s="72">
        <f t="shared" si="6"/>
        <v>800</v>
      </c>
      <c r="J109" s="78"/>
      <c r="K109" s="77">
        <f t="shared" si="7"/>
        <v>800</v>
      </c>
      <c r="L109" s="78"/>
      <c r="M109" s="78">
        <f t="shared" si="8"/>
        <v>800</v>
      </c>
      <c r="N109" s="78"/>
      <c r="O109" s="205"/>
      <c r="P109" s="77">
        <f t="shared" si="9"/>
        <v>800</v>
      </c>
      <c r="Q109" s="205"/>
      <c r="R109" s="205"/>
      <c r="S109" s="77">
        <f t="shared" si="5"/>
        <v>800</v>
      </c>
    </row>
    <row r="110" spans="1:19" ht="21.75" hidden="1" customHeight="1">
      <c r="A110" s="144" t="s">
        <v>283</v>
      </c>
      <c r="B110" s="115">
        <v>439</v>
      </c>
      <c r="C110" s="55" t="s">
        <v>324</v>
      </c>
      <c r="D110" s="56" t="s">
        <v>421</v>
      </c>
      <c r="E110" s="56" t="s">
        <v>191</v>
      </c>
      <c r="F110" s="57">
        <v>800</v>
      </c>
      <c r="G110" s="78"/>
      <c r="H110" s="78"/>
      <c r="I110" s="72">
        <f t="shared" si="6"/>
        <v>800</v>
      </c>
      <c r="J110" s="78"/>
      <c r="K110" s="77">
        <f t="shared" si="7"/>
        <v>800</v>
      </c>
      <c r="L110" s="78"/>
      <c r="M110" s="78">
        <f t="shared" si="8"/>
        <v>800</v>
      </c>
      <c r="N110" s="78"/>
      <c r="O110" s="205"/>
      <c r="P110" s="77">
        <f t="shared" si="9"/>
        <v>800</v>
      </c>
      <c r="Q110" s="205"/>
      <c r="R110" s="205"/>
      <c r="S110" s="77">
        <f t="shared" si="5"/>
        <v>800</v>
      </c>
    </row>
    <row r="111" spans="1:19" ht="33" hidden="1" customHeight="1">
      <c r="A111" s="145" t="s">
        <v>268</v>
      </c>
      <c r="B111" s="115">
        <v>439</v>
      </c>
      <c r="C111" s="55" t="s">
        <v>324</v>
      </c>
      <c r="D111" s="56" t="s">
        <v>422</v>
      </c>
      <c r="E111" s="54"/>
      <c r="F111" s="72">
        <f>SUM(F112)</f>
        <v>2600</v>
      </c>
      <c r="G111" s="78"/>
      <c r="H111" s="78"/>
      <c r="I111" s="72">
        <f t="shared" si="6"/>
        <v>2600</v>
      </c>
      <c r="J111" s="78"/>
      <c r="K111" s="77">
        <f t="shared" si="7"/>
        <v>2600</v>
      </c>
      <c r="L111" s="78"/>
      <c r="M111" s="78">
        <f t="shared" si="8"/>
        <v>2600</v>
      </c>
      <c r="N111" s="78"/>
      <c r="O111" s="205"/>
      <c r="P111" s="77">
        <f t="shared" si="9"/>
        <v>2600</v>
      </c>
      <c r="Q111" s="205"/>
      <c r="R111" s="205"/>
      <c r="S111" s="77">
        <f t="shared" si="5"/>
        <v>2600</v>
      </c>
    </row>
    <row r="112" spans="1:19" ht="20.25" hidden="1" customHeight="1">
      <c r="A112" s="144" t="s">
        <v>283</v>
      </c>
      <c r="B112" s="115">
        <v>439</v>
      </c>
      <c r="C112" s="55" t="s">
        <v>324</v>
      </c>
      <c r="D112" s="56" t="s">
        <v>422</v>
      </c>
      <c r="E112" s="56" t="s">
        <v>299</v>
      </c>
      <c r="F112" s="57">
        <v>2600</v>
      </c>
      <c r="G112" s="78"/>
      <c r="H112" s="78"/>
      <c r="I112" s="72">
        <f t="shared" si="6"/>
        <v>2600</v>
      </c>
      <c r="J112" s="78"/>
      <c r="K112" s="77">
        <f t="shared" si="7"/>
        <v>2600</v>
      </c>
      <c r="L112" s="78"/>
      <c r="M112" s="78">
        <f t="shared" si="8"/>
        <v>2600</v>
      </c>
      <c r="N112" s="78"/>
      <c r="O112" s="205"/>
      <c r="P112" s="77">
        <f t="shared" si="9"/>
        <v>2600</v>
      </c>
      <c r="Q112" s="205"/>
      <c r="R112" s="205"/>
      <c r="S112" s="77">
        <f t="shared" si="5"/>
        <v>2600</v>
      </c>
    </row>
    <row r="113" spans="1:19" ht="33.75" hidden="1" customHeight="1">
      <c r="A113" s="103" t="s">
        <v>476</v>
      </c>
      <c r="B113" s="115">
        <v>439</v>
      </c>
      <c r="C113" s="56" t="s">
        <v>324</v>
      </c>
      <c r="D113" s="56" t="s">
        <v>478</v>
      </c>
      <c r="E113" s="56"/>
      <c r="F113" s="72">
        <v>100</v>
      </c>
      <c r="G113" s="78"/>
      <c r="H113" s="78"/>
      <c r="I113" s="72">
        <f t="shared" si="6"/>
        <v>100</v>
      </c>
      <c r="J113" s="78"/>
      <c r="K113" s="77">
        <f t="shared" si="7"/>
        <v>100</v>
      </c>
      <c r="L113" s="78"/>
      <c r="M113" s="78">
        <f t="shared" si="8"/>
        <v>100</v>
      </c>
      <c r="N113" s="78"/>
      <c r="O113" s="205"/>
      <c r="P113" s="77">
        <f t="shared" si="9"/>
        <v>100</v>
      </c>
      <c r="Q113" s="205"/>
      <c r="R113" s="205"/>
      <c r="S113" s="77">
        <f t="shared" si="5"/>
        <v>100</v>
      </c>
    </row>
    <row r="114" spans="1:19" ht="26.25" hidden="1" customHeight="1">
      <c r="A114" s="145" t="s">
        <v>481</v>
      </c>
      <c r="B114" s="115">
        <v>439</v>
      </c>
      <c r="C114" s="56" t="s">
        <v>324</v>
      </c>
      <c r="D114" s="56" t="s">
        <v>479</v>
      </c>
      <c r="E114" s="56"/>
      <c r="F114" s="57">
        <v>100</v>
      </c>
      <c r="G114" s="78"/>
      <c r="H114" s="78"/>
      <c r="I114" s="72">
        <f t="shared" si="6"/>
        <v>100</v>
      </c>
      <c r="J114" s="78"/>
      <c r="K114" s="77">
        <f t="shared" si="7"/>
        <v>100</v>
      </c>
      <c r="L114" s="78"/>
      <c r="M114" s="78">
        <f t="shared" si="8"/>
        <v>100</v>
      </c>
      <c r="N114" s="78"/>
      <c r="O114" s="205"/>
      <c r="P114" s="77">
        <f t="shared" si="9"/>
        <v>100</v>
      </c>
      <c r="Q114" s="205"/>
      <c r="R114" s="205"/>
      <c r="S114" s="77">
        <f t="shared" si="5"/>
        <v>100</v>
      </c>
    </row>
    <row r="115" spans="1:19" ht="35.25" hidden="1" customHeight="1">
      <c r="A115" s="143" t="s">
        <v>192</v>
      </c>
      <c r="B115" s="115">
        <v>439</v>
      </c>
      <c r="C115" s="56" t="s">
        <v>324</v>
      </c>
      <c r="D115" s="56" t="s">
        <v>479</v>
      </c>
      <c r="E115" s="56" t="s">
        <v>191</v>
      </c>
      <c r="F115" s="57">
        <v>100</v>
      </c>
      <c r="G115" s="78"/>
      <c r="H115" s="78"/>
      <c r="I115" s="72">
        <f t="shared" si="6"/>
        <v>100</v>
      </c>
      <c r="J115" s="78"/>
      <c r="K115" s="77">
        <f t="shared" si="7"/>
        <v>100</v>
      </c>
      <c r="L115" s="78"/>
      <c r="M115" s="78">
        <f t="shared" si="8"/>
        <v>100</v>
      </c>
      <c r="N115" s="78"/>
      <c r="O115" s="205"/>
      <c r="P115" s="77">
        <f t="shared" si="9"/>
        <v>100</v>
      </c>
      <c r="Q115" s="205"/>
      <c r="R115" s="205"/>
      <c r="S115" s="77">
        <f t="shared" si="5"/>
        <v>100</v>
      </c>
    </row>
    <row r="116" spans="1:19" ht="35.25" hidden="1" customHeight="1">
      <c r="A116" s="145" t="s">
        <v>615</v>
      </c>
      <c r="B116" s="36">
        <v>439</v>
      </c>
      <c r="C116" s="54" t="s">
        <v>324</v>
      </c>
      <c r="D116" s="54" t="s">
        <v>614</v>
      </c>
      <c r="E116" s="54"/>
      <c r="F116" s="72">
        <f>F117</f>
        <v>500</v>
      </c>
      <c r="G116" s="78"/>
      <c r="H116" s="78"/>
      <c r="I116" s="72">
        <f t="shared" si="6"/>
        <v>500</v>
      </c>
      <c r="J116" s="78"/>
      <c r="K116" s="77">
        <f t="shared" si="7"/>
        <v>500</v>
      </c>
      <c r="L116" s="78"/>
      <c r="M116" s="78">
        <f t="shared" si="8"/>
        <v>500</v>
      </c>
      <c r="N116" s="78"/>
      <c r="O116" s="205"/>
      <c r="P116" s="77">
        <f t="shared" si="9"/>
        <v>500</v>
      </c>
      <c r="Q116" s="205"/>
      <c r="R116" s="205"/>
      <c r="S116" s="77">
        <f t="shared" si="5"/>
        <v>500</v>
      </c>
    </row>
    <row r="117" spans="1:19" ht="35.25" hidden="1" customHeight="1">
      <c r="A117" s="143" t="s">
        <v>192</v>
      </c>
      <c r="B117" s="115">
        <v>439</v>
      </c>
      <c r="C117" s="56" t="s">
        <v>324</v>
      </c>
      <c r="D117" s="56" t="s">
        <v>614</v>
      </c>
      <c r="E117" s="56" t="s">
        <v>191</v>
      </c>
      <c r="F117" s="57">
        <v>500</v>
      </c>
      <c r="G117" s="78"/>
      <c r="H117" s="78"/>
      <c r="I117" s="72">
        <f t="shared" si="6"/>
        <v>500</v>
      </c>
      <c r="J117" s="78"/>
      <c r="K117" s="77">
        <f t="shared" si="7"/>
        <v>500</v>
      </c>
      <c r="L117" s="78"/>
      <c r="M117" s="78">
        <f t="shared" si="8"/>
        <v>500</v>
      </c>
      <c r="N117" s="78"/>
      <c r="O117" s="205"/>
      <c r="P117" s="77">
        <f t="shared" si="9"/>
        <v>500</v>
      </c>
      <c r="Q117" s="205"/>
      <c r="R117" s="205"/>
      <c r="S117" s="77">
        <f t="shared" si="5"/>
        <v>500</v>
      </c>
    </row>
    <row r="118" spans="1:19" ht="42.75" customHeight="1">
      <c r="A118" s="153" t="s">
        <v>114</v>
      </c>
      <c r="B118" s="114">
        <v>460</v>
      </c>
      <c r="C118" s="55"/>
      <c r="D118" s="56"/>
      <c r="E118" s="56"/>
      <c r="F118" s="72">
        <f>SUM(F119,F128,F136,F142,F148)</f>
        <v>47299.9</v>
      </c>
      <c r="G118" s="72">
        <f t="shared" ref="G118:J118" si="10">SUM(G119,G128,G136,G142,G148)</f>
        <v>2300</v>
      </c>
      <c r="H118" s="72">
        <f t="shared" si="10"/>
        <v>0</v>
      </c>
      <c r="I118" s="72">
        <f t="shared" si="6"/>
        <v>49599.9</v>
      </c>
      <c r="J118" s="72">
        <f t="shared" si="10"/>
        <v>2294</v>
      </c>
      <c r="K118" s="77">
        <f t="shared" si="7"/>
        <v>51893.9</v>
      </c>
      <c r="L118" s="77">
        <f>L148</f>
        <v>600</v>
      </c>
      <c r="M118" s="77">
        <f t="shared" si="8"/>
        <v>52493.9</v>
      </c>
      <c r="N118" s="77"/>
      <c r="O118" s="217">
        <f>O136+O148</f>
        <v>850</v>
      </c>
      <c r="P118" s="77">
        <f t="shared" si="9"/>
        <v>53343.9</v>
      </c>
      <c r="Q118" s="217">
        <f>Q119+Q148</f>
        <v>4215.8</v>
      </c>
      <c r="R118" s="217">
        <f>R119+R148</f>
        <v>1140</v>
      </c>
      <c r="S118" s="77">
        <f t="shared" si="5"/>
        <v>58699.700000000004</v>
      </c>
    </row>
    <row r="119" spans="1:19" ht="22.5" hidden="1" customHeight="1">
      <c r="A119" s="141" t="s">
        <v>136</v>
      </c>
      <c r="B119" s="36">
        <v>460</v>
      </c>
      <c r="C119" s="53" t="s">
        <v>137</v>
      </c>
      <c r="D119" s="56"/>
      <c r="E119" s="56"/>
      <c r="F119" s="72">
        <f>SUM(F120)</f>
        <v>7216</v>
      </c>
      <c r="G119" s="78"/>
      <c r="H119" s="78"/>
      <c r="I119" s="72">
        <f t="shared" si="6"/>
        <v>7216</v>
      </c>
      <c r="J119" s="78"/>
      <c r="K119" s="77">
        <f t="shared" si="7"/>
        <v>7216</v>
      </c>
      <c r="L119" s="78"/>
      <c r="M119" s="77">
        <f t="shared" si="8"/>
        <v>7216</v>
      </c>
      <c r="N119" s="77"/>
      <c r="O119" s="217"/>
      <c r="P119" s="77">
        <f t="shared" si="9"/>
        <v>7216</v>
      </c>
      <c r="Q119" s="205">
        <f>Q120</f>
        <v>215.8</v>
      </c>
      <c r="R119" s="205"/>
      <c r="S119" s="77">
        <f t="shared" si="5"/>
        <v>7431.8</v>
      </c>
    </row>
    <row r="120" spans="1:19" s="4" customFormat="1" ht="41.25" hidden="1" customHeight="1">
      <c r="A120" s="147" t="s">
        <v>320</v>
      </c>
      <c r="B120" s="36">
        <v>460</v>
      </c>
      <c r="C120" s="53" t="s">
        <v>305</v>
      </c>
      <c r="D120" s="54"/>
      <c r="E120" s="54"/>
      <c r="F120" s="72">
        <f>F121</f>
        <v>7216</v>
      </c>
      <c r="G120" s="77"/>
      <c r="H120" s="77"/>
      <c r="I120" s="72">
        <f t="shared" si="6"/>
        <v>7216</v>
      </c>
      <c r="J120" s="77"/>
      <c r="K120" s="77">
        <f t="shared" si="7"/>
        <v>7216</v>
      </c>
      <c r="L120" s="77"/>
      <c r="M120" s="77">
        <f t="shared" si="8"/>
        <v>7216</v>
      </c>
      <c r="N120" s="77"/>
      <c r="O120" s="217"/>
      <c r="P120" s="77">
        <f t="shared" si="9"/>
        <v>7216</v>
      </c>
      <c r="Q120" s="205">
        <f>Q121</f>
        <v>215.8</v>
      </c>
      <c r="R120" s="205"/>
      <c r="S120" s="77">
        <f t="shared" si="5"/>
        <v>7431.8</v>
      </c>
    </row>
    <row r="121" spans="1:19" s="4" customFormat="1" ht="30.75" hidden="1" customHeight="1">
      <c r="A121" s="141" t="s">
        <v>270</v>
      </c>
      <c r="B121" s="36">
        <v>460</v>
      </c>
      <c r="C121" s="53" t="s">
        <v>305</v>
      </c>
      <c r="D121" s="54" t="s">
        <v>228</v>
      </c>
      <c r="E121" s="54"/>
      <c r="F121" s="72">
        <f>SUM(F122)</f>
        <v>7216</v>
      </c>
      <c r="G121" s="77"/>
      <c r="H121" s="77"/>
      <c r="I121" s="72">
        <f t="shared" si="6"/>
        <v>7216</v>
      </c>
      <c r="J121" s="77"/>
      <c r="K121" s="77">
        <f t="shared" si="7"/>
        <v>7216</v>
      </c>
      <c r="L121" s="77"/>
      <c r="M121" s="78">
        <f t="shared" si="8"/>
        <v>7216</v>
      </c>
      <c r="N121" s="78"/>
      <c r="O121" s="217"/>
      <c r="P121" s="77">
        <f t="shared" si="9"/>
        <v>7216</v>
      </c>
      <c r="Q121" s="205">
        <f>Q122</f>
        <v>215.8</v>
      </c>
      <c r="R121" s="205"/>
      <c r="S121" s="77">
        <f t="shared" si="5"/>
        <v>7431.8</v>
      </c>
    </row>
    <row r="122" spans="1:19" s="4" customFormat="1" ht="31.5" hidden="1" customHeight="1">
      <c r="A122" s="143" t="s">
        <v>198</v>
      </c>
      <c r="B122" s="115">
        <v>460</v>
      </c>
      <c r="C122" s="55" t="s">
        <v>305</v>
      </c>
      <c r="D122" s="56" t="s">
        <v>253</v>
      </c>
      <c r="E122" s="56"/>
      <c r="F122" s="57">
        <f>SUM(F123,F125)</f>
        <v>7216</v>
      </c>
      <c r="G122" s="77"/>
      <c r="H122" s="77"/>
      <c r="I122" s="72">
        <f t="shared" si="6"/>
        <v>7216</v>
      </c>
      <c r="J122" s="77"/>
      <c r="K122" s="77">
        <f t="shared" si="7"/>
        <v>7216</v>
      </c>
      <c r="L122" s="77"/>
      <c r="M122" s="78">
        <f t="shared" si="8"/>
        <v>7216</v>
      </c>
      <c r="N122" s="78"/>
      <c r="O122" s="217"/>
      <c r="P122" s="77">
        <f t="shared" si="9"/>
        <v>7216</v>
      </c>
      <c r="Q122" s="205">
        <f>Q123</f>
        <v>215.8</v>
      </c>
      <c r="R122" s="205"/>
      <c r="S122" s="77">
        <f t="shared" si="5"/>
        <v>7431.8</v>
      </c>
    </row>
    <row r="123" spans="1:19" ht="29.25" hidden="1" customHeight="1">
      <c r="A123" s="51" t="s">
        <v>194</v>
      </c>
      <c r="B123" s="115">
        <v>460</v>
      </c>
      <c r="C123" s="55" t="s">
        <v>305</v>
      </c>
      <c r="D123" s="56" t="s">
        <v>254</v>
      </c>
      <c r="E123" s="56"/>
      <c r="F123" s="57">
        <f>SUM(F124)</f>
        <v>6586</v>
      </c>
      <c r="G123" s="78"/>
      <c r="H123" s="78"/>
      <c r="I123" s="72">
        <f t="shared" si="6"/>
        <v>6586</v>
      </c>
      <c r="J123" s="78"/>
      <c r="K123" s="77">
        <f t="shared" si="7"/>
        <v>6586</v>
      </c>
      <c r="L123" s="78"/>
      <c r="M123" s="78">
        <f t="shared" si="8"/>
        <v>6586</v>
      </c>
      <c r="N123" s="78"/>
      <c r="O123" s="205"/>
      <c r="P123" s="77">
        <f t="shared" si="9"/>
        <v>6586</v>
      </c>
      <c r="Q123" s="205">
        <f>Q124</f>
        <v>215.8</v>
      </c>
      <c r="R123" s="205"/>
      <c r="S123" s="77">
        <f t="shared" si="5"/>
        <v>6801.8</v>
      </c>
    </row>
    <row r="124" spans="1:19" ht="31.5" hidden="1" customHeight="1">
      <c r="A124" s="51" t="s">
        <v>196</v>
      </c>
      <c r="B124" s="115">
        <v>460</v>
      </c>
      <c r="C124" s="55" t="s">
        <v>305</v>
      </c>
      <c r="D124" s="56" t="s">
        <v>254</v>
      </c>
      <c r="E124" s="56" t="s">
        <v>195</v>
      </c>
      <c r="F124" s="57">
        <v>6586</v>
      </c>
      <c r="G124" s="78"/>
      <c r="H124" s="78"/>
      <c r="I124" s="72">
        <f t="shared" si="6"/>
        <v>6586</v>
      </c>
      <c r="J124" s="78"/>
      <c r="K124" s="77">
        <f t="shared" si="7"/>
        <v>6586</v>
      </c>
      <c r="L124" s="78"/>
      <c r="M124" s="78">
        <f t="shared" si="8"/>
        <v>6586</v>
      </c>
      <c r="N124" s="78"/>
      <c r="O124" s="205"/>
      <c r="P124" s="77">
        <f t="shared" si="9"/>
        <v>6586</v>
      </c>
      <c r="Q124" s="205">
        <v>215.8</v>
      </c>
      <c r="R124" s="205"/>
      <c r="S124" s="77">
        <f t="shared" si="5"/>
        <v>6801.8</v>
      </c>
    </row>
    <row r="125" spans="1:19" ht="20.25" hidden="1" customHeight="1">
      <c r="A125" s="51" t="s">
        <v>175</v>
      </c>
      <c r="B125" s="115">
        <v>460</v>
      </c>
      <c r="C125" s="55" t="s">
        <v>305</v>
      </c>
      <c r="D125" s="56" t="s">
        <v>255</v>
      </c>
      <c r="E125" s="56"/>
      <c r="F125" s="57">
        <f>F126+F127</f>
        <v>630</v>
      </c>
      <c r="G125" s="78"/>
      <c r="H125" s="78"/>
      <c r="I125" s="72">
        <f t="shared" si="6"/>
        <v>630</v>
      </c>
      <c r="J125" s="78"/>
      <c r="K125" s="77">
        <f t="shared" si="7"/>
        <v>630</v>
      </c>
      <c r="L125" s="78"/>
      <c r="M125" s="78">
        <f t="shared" si="8"/>
        <v>630</v>
      </c>
      <c r="N125" s="78"/>
      <c r="O125" s="205"/>
      <c r="P125" s="77">
        <f t="shared" si="9"/>
        <v>630</v>
      </c>
      <c r="Q125" s="205"/>
      <c r="R125" s="205"/>
      <c r="S125" s="77">
        <f t="shared" si="5"/>
        <v>630</v>
      </c>
    </row>
    <row r="126" spans="1:19" ht="32.25" hidden="1" customHeight="1">
      <c r="A126" s="51" t="s">
        <v>192</v>
      </c>
      <c r="B126" s="115">
        <v>460</v>
      </c>
      <c r="C126" s="55" t="s">
        <v>305</v>
      </c>
      <c r="D126" s="56" t="s">
        <v>255</v>
      </c>
      <c r="E126" s="56" t="s">
        <v>191</v>
      </c>
      <c r="F126" s="57">
        <v>620</v>
      </c>
      <c r="G126" s="78"/>
      <c r="H126" s="78"/>
      <c r="I126" s="72">
        <f t="shared" si="6"/>
        <v>620</v>
      </c>
      <c r="J126" s="78"/>
      <c r="K126" s="77">
        <f t="shared" si="7"/>
        <v>620</v>
      </c>
      <c r="L126" s="78"/>
      <c r="M126" s="78">
        <f t="shared" si="8"/>
        <v>620</v>
      </c>
      <c r="N126" s="78"/>
      <c r="O126" s="205"/>
      <c r="P126" s="77">
        <f t="shared" si="9"/>
        <v>620</v>
      </c>
      <c r="Q126" s="205"/>
      <c r="R126" s="205"/>
      <c r="S126" s="77">
        <f t="shared" si="5"/>
        <v>620</v>
      </c>
    </row>
    <row r="127" spans="1:19" ht="21" hidden="1" customHeight="1">
      <c r="A127" s="51" t="s">
        <v>31</v>
      </c>
      <c r="B127" s="117">
        <v>460</v>
      </c>
      <c r="C127" s="55" t="s">
        <v>305</v>
      </c>
      <c r="D127" s="56" t="s">
        <v>255</v>
      </c>
      <c r="E127" s="56" t="s">
        <v>207</v>
      </c>
      <c r="F127" s="57">
        <v>10</v>
      </c>
      <c r="G127" s="78"/>
      <c r="H127" s="78"/>
      <c r="I127" s="72">
        <f t="shared" si="6"/>
        <v>10</v>
      </c>
      <c r="J127" s="78"/>
      <c r="K127" s="77">
        <f t="shared" si="7"/>
        <v>10</v>
      </c>
      <c r="L127" s="78"/>
      <c r="M127" s="78">
        <f t="shared" si="8"/>
        <v>10</v>
      </c>
      <c r="N127" s="78"/>
      <c r="O127" s="205"/>
      <c r="P127" s="77">
        <f t="shared" si="9"/>
        <v>10</v>
      </c>
      <c r="Q127" s="205"/>
      <c r="R127" s="205"/>
      <c r="S127" s="77">
        <f t="shared" si="5"/>
        <v>10</v>
      </c>
    </row>
    <row r="128" spans="1:19" s="11" customFormat="1" ht="21" hidden="1" customHeight="1">
      <c r="A128" s="142" t="s">
        <v>310</v>
      </c>
      <c r="B128" s="36">
        <v>460</v>
      </c>
      <c r="C128" s="53" t="s">
        <v>311</v>
      </c>
      <c r="D128" s="54"/>
      <c r="E128" s="54"/>
      <c r="F128" s="72">
        <f>SUM(F129)</f>
        <v>2749</v>
      </c>
      <c r="G128" s="77"/>
      <c r="H128" s="77"/>
      <c r="I128" s="72">
        <f t="shared" si="6"/>
        <v>2749</v>
      </c>
      <c r="J128" s="77"/>
      <c r="K128" s="77">
        <f t="shared" si="7"/>
        <v>2749</v>
      </c>
      <c r="L128" s="77"/>
      <c r="M128" s="78">
        <f t="shared" si="8"/>
        <v>2749</v>
      </c>
      <c r="N128" s="78"/>
      <c r="O128" s="217"/>
      <c r="P128" s="77">
        <f t="shared" si="9"/>
        <v>2749</v>
      </c>
      <c r="Q128" s="205"/>
      <c r="R128" s="205"/>
      <c r="S128" s="77">
        <f t="shared" si="5"/>
        <v>2749</v>
      </c>
    </row>
    <row r="129" spans="1:19" s="4" customFormat="1" ht="21" hidden="1" customHeight="1">
      <c r="A129" s="103" t="s">
        <v>16</v>
      </c>
      <c r="B129" s="115">
        <v>460</v>
      </c>
      <c r="C129" s="55" t="s">
        <v>312</v>
      </c>
      <c r="D129" s="56" t="s">
        <v>238</v>
      </c>
      <c r="E129" s="56"/>
      <c r="F129" s="57">
        <f>F130+F133</f>
        <v>2749</v>
      </c>
      <c r="G129" s="77"/>
      <c r="H129" s="77"/>
      <c r="I129" s="72">
        <f t="shared" si="6"/>
        <v>2749</v>
      </c>
      <c r="J129" s="77"/>
      <c r="K129" s="77">
        <f t="shared" si="7"/>
        <v>2749</v>
      </c>
      <c r="L129" s="77"/>
      <c r="M129" s="78">
        <f t="shared" si="8"/>
        <v>2749</v>
      </c>
      <c r="N129" s="78"/>
      <c r="O129" s="217"/>
      <c r="P129" s="77">
        <f t="shared" si="9"/>
        <v>2749</v>
      </c>
      <c r="Q129" s="205"/>
      <c r="R129" s="205"/>
      <c r="S129" s="77">
        <f t="shared" si="5"/>
        <v>2749</v>
      </c>
    </row>
    <row r="130" spans="1:19" s="4" customFormat="1" ht="20.25" hidden="1" customHeight="1">
      <c r="A130" s="103" t="s">
        <v>70</v>
      </c>
      <c r="B130" s="115">
        <v>460</v>
      </c>
      <c r="C130" s="55" t="s">
        <v>312</v>
      </c>
      <c r="D130" s="56" t="s">
        <v>256</v>
      </c>
      <c r="E130" s="56"/>
      <c r="F130" s="57">
        <f>F131</f>
        <v>1521</v>
      </c>
      <c r="G130" s="77"/>
      <c r="H130" s="77"/>
      <c r="I130" s="72">
        <f t="shared" si="6"/>
        <v>1521</v>
      </c>
      <c r="J130" s="77"/>
      <c r="K130" s="77">
        <f t="shared" si="7"/>
        <v>1521</v>
      </c>
      <c r="L130" s="77"/>
      <c r="M130" s="78">
        <f t="shared" si="8"/>
        <v>1521</v>
      </c>
      <c r="N130" s="78"/>
      <c r="O130" s="217"/>
      <c r="P130" s="77">
        <f t="shared" si="9"/>
        <v>1521</v>
      </c>
      <c r="Q130" s="205"/>
      <c r="R130" s="205"/>
      <c r="S130" s="77">
        <f t="shared" si="5"/>
        <v>1521</v>
      </c>
    </row>
    <row r="131" spans="1:19" ht="29.25" hidden="1" customHeight="1">
      <c r="A131" s="103" t="s">
        <v>205</v>
      </c>
      <c r="B131" s="115">
        <v>460</v>
      </c>
      <c r="C131" s="55" t="s">
        <v>312</v>
      </c>
      <c r="D131" s="56" t="s">
        <v>340</v>
      </c>
      <c r="E131" s="56"/>
      <c r="F131" s="57">
        <f>F132</f>
        <v>1521</v>
      </c>
      <c r="G131" s="78"/>
      <c r="H131" s="78"/>
      <c r="I131" s="72">
        <f t="shared" si="6"/>
        <v>1521</v>
      </c>
      <c r="J131" s="78"/>
      <c r="K131" s="77">
        <f t="shared" si="7"/>
        <v>1521</v>
      </c>
      <c r="L131" s="78"/>
      <c r="M131" s="78">
        <f t="shared" si="8"/>
        <v>1521</v>
      </c>
      <c r="N131" s="78"/>
      <c r="O131" s="205"/>
      <c r="P131" s="77">
        <f t="shared" si="9"/>
        <v>1521</v>
      </c>
      <c r="Q131" s="205"/>
      <c r="R131" s="205"/>
      <c r="S131" s="77">
        <f t="shared" si="5"/>
        <v>1521</v>
      </c>
    </row>
    <row r="132" spans="1:19" ht="21" hidden="1" customHeight="1">
      <c r="A132" s="103" t="s">
        <v>84</v>
      </c>
      <c r="B132" s="115">
        <v>460</v>
      </c>
      <c r="C132" s="55" t="s">
        <v>312</v>
      </c>
      <c r="D132" s="56" t="s">
        <v>340</v>
      </c>
      <c r="E132" s="56" t="s">
        <v>85</v>
      </c>
      <c r="F132" s="57">
        <v>1521</v>
      </c>
      <c r="G132" s="78"/>
      <c r="H132" s="78"/>
      <c r="I132" s="72">
        <f t="shared" si="6"/>
        <v>1521</v>
      </c>
      <c r="J132" s="78"/>
      <c r="K132" s="77">
        <f t="shared" si="7"/>
        <v>1521</v>
      </c>
      <c r="L132" s="78"/>
      <c r="M132" s="78">
        <f t="shared" si="8"/>
        <v>1521</v>
      </c>
      <c r="N132" s="78"/>
      <c r="O132" s="205"/>
      <c r="P132" s="77">
        <f t="shared" si="9"/>
        <v>1521</v>
      </c>
      <c r="Q132" s="205"/>
      <c r="R132" s="205"/>
      <c r="S132" s="77">
        <f t="shared" si="5"/>
        <v>1521</v>
      </c>
    </row>
    <row r="133" spans="1:19" ht="21" hidden="1" customHeight="1">
      <c r="A133" s="103" t="s">
        <v>71</v>
      </c>
      <c r="B133" s="115">
        <v>460</v>
      </c>
      <c r="C133" s="55" t="s">
        <v>312</v>
      </c>
      <c r="D133" s="56" t="s">
        <v>341</v>
      </c>
      <c r="E133" s="56"/>
      <c r="F133" s="57">
        <f>F134</f>
        <v>1228</v>
      </c>
      <c r="G133" s="78"/>
      <c r="H133" s="78"/>
      <c r="I133" s="72">
        <f t="shared" si="6"/>
        <v>1228</v>
      </c>
      <c r="J133" s="78"/>
      <c r="K133" s="77">
        <f t="shared" si="7"/>
        <v>1228</v>
      </c>
      <c r="L133" s="78"/>
      <c r="M133" s="78">
        <f t="shared" si="8"/>
        <v>1228</v>
      </c>
      <c r="N133" s="78"/>
      <c r="O133" s="205"/>
      <c r="P133" s="77">
        <f t="shared" si="9"/>
        <v>1228</v>
      </c>
      <c r="Q133" s="205"/>
      <c r="R133" s="205"/>
      <c r="S133" s="77">
        <f t="shared" si="5"/>
        <v>1228</v>
      </c>
    </row>
    <row r="134" spans="1:19" ht="35.25" hidden="1" customHeight="1">
      <c r="A134" s="103" t="s">
        <v>205</v>
      </c>
      <c r="B134" s="115">
        <v>460</v>
      </c>
      <c r="C134" s="55" t="s">
        <v>312</v>
      </c>
      <c r="D134" s="56" t="s">
        <v>342</v>
      </c>
      <c r="E134" s="56"/>
      <c r="F134" s="57">
        <f>F135</f>
        <v>1228</v>
      </c>
      <c r="G134" s="78"/>
      <c r="H134" s="78"/>
      <c r="I134" s="72">
        <f t="shared" si="6"/>
        <v>1228</v>
      </c>
      <c r="J134" s="78"/>
      <c r="K134" s="77">
        <f t="shared" si="7"/>
        <v>1228</v>
      </c>
      <c r="L134" s="78"/>
      <c r="M134" s="78">
        <f t="shared" si="8"/>
        <v>1228</v>
      </c>
      <c r="N134" s="78"/>
      <c r="O134" s="205"/>
      <c r="P134" s="77">
        <f t="shared" si="9"/>
        <v>1228</v>
      </c>
      <c r="Q134" s="205"/>
      <c r="R134" s="205"/>
      <c r="S134" s="77">
        <f t="shared" si="5"/>
        <v>1228</v>
      </c>
    </row>
    <row r="135" spans="1:19" ht="21" hidden="1" customHeight="1">
      <c r="A135" s="103" t="s">
        <v>84</v>
      </c>
      <c r="B135" s="115">
        <v>460</v>
      </c>
      <c r="C135" s="55" t="s">
        <v>312</v>
      </c>
      <c r="D135" s="56" t="s">
        <v>342</v>
      </c>
      <c r="E135" s="56" t="s">
        <v>85</v>
      </c>
      <c r="F135" s="57">
        <v>1228</v>
      </c>
      <c r="G135" s="78"/>
      <c r="H135" s="78"/>
      <c r="I135" s="72">
        <f t="shared" si="6"/>
        <v>1228</v>
      </c>
      <c r="J135" s="78"/>
      <c r="K135" s="77">
        <f t="shared" si="7"/>
        <v>1228</v>
      </c>
      <c r="L135" s="78"/>
      <c r="M135" s="78">
        <f t="shared" si="8"/>
        <v>1228</v>
      </c>
      <c r="N135" s="78"/>
      <c r="O135" s="205"/>
      <c r="P135" s="77">
        <f t="shared" si="9"/>
        <v>1228</v>
      </c>
      <c r="Q135" s="205"/>
      <c r="R135" s="205"/>
      <c r="S135" s="77">
        <f t="shared" si="5"/>
        <v>1228</v>
      </c>
    </row>
    <row r="136" spans="1:19" s="11" customFormat="1" ht="22.5" hidden="1" customHeight="1">
      <c r="A136" s="141" t="s">
        <v>165</v>
      </c>
      <c r="B136" s="36">
        <v>460</v>
      </c>
      <c r="C136" s="53" t="s">
        <v>166</v>
      </c>
      <c r="D136" s="54"/>
      <c r="E136" s="54"/>
      <c r="F136" s="72">
        <f>SUM(F137)</f>
        <v>2800</v>
      </c>
      <c r="G136" s="77"/>
      <c r="H136" s="77"/>
      <c r="I136" s="72">
        <f t="shared" si="6"/>
        <v>2800</v>
      </c>
      <c r="J136" s="77"/>
      <c r="K136" s="77">
        <f t="shared" si="7"/>
        <v>2800</v>
      </c>
      <c r="L136" s="77"/>
      <c r="M136" s="77">
        <f t="shared" si="8"/>
        <v>2800</v>
      </c>
      <c r="N136" s="77"/>
      <c r="O136" s="217">
        <f>O137</f>
        <v>400</v>
      </c>
      <c r="P136" s="77">
        <f t="shared" si="9"/>
        <v>3200</v>
      </c>
      <c r="Q136" s="205"/>
      <c r="R136" s="205"/>
      <c r="S136" s="77">
        <f t="shared" si="5"/>
        <v>3200</v>
      </c>
    </row>
    <row r="137" spans="1:19" s="11" customFormat="1" ht="21" hidden="1" customHeight="1">
      <c r="A137" s="141" t="s">
        <v>293</v>
      </c>
      <c r="B137" s="36">
        <v>460</v>
      </c>
      <c r="C137" s="53" t="s">
        <v>327</v>
      </c>
      <c r="D137" s="54"/>
      <c r="E137" s="54"/>
      <c r="F137" s="72">
        <f>SUM(F139)</f>
        <v>2800</v>
      </c>
      <c r="G137" s="77"/>
      <c r="H137" s="77"/>
      <c r="I137" s="72">
        <f t="shared" si="6"/>
        <v>2800</v>
      </c>
      <c r="J137" s="77"/>
      <c r="K137" s="77">
        <f t="shared" si="7"/>
        <v>2800</v>
      </c>
      <c r="L137" s="77"/>
      <c r="M137" s="78">
        <f t="shared" si="8"/>
        <v>2800</v>
      </c>
      <c r="N137" s="78"/>
      <c r="O137" s="217">
        <f>O138</f>
        <v>400</v>
      </c>
      <c r="P137" s="77">
        <f t="shared" si="9"/>
        <v>3200</v>
      </c>
      <c r="Q137" s="205"/>
      <c r="R137" s="205"/>
      <c r="S137" s="77">
        <f t="shared" si="5"/>
        <v>3200</v>
      </c>
    </row>
    <row r="138" spans="1:19" ht="21" hidden="1" customHeight="1">
      <c r="A138" s="51" t="s">
        <v>16</v>
      </c>
      <c r="B138" s="115">
        <v>460</v>
      </c>
      <c r="C138" s="55" t="s">
        <v>327</v>
      </c>
      <c r="D138" s="56" t="s">
        <v>238</v>
      </c>
      <c r="E138" s="56"/>
      <c r="F138" s="57">
        <f>F139</f>
        <v>2800</v>
      </c>
      <c r="G138" s="78"/>
      <c r="H138" s="78"/>
      <c r="I138" s="72">
        <f t="shared" si="6"/>
        <v>2800</v>
      </c>
      <c r="J138" s="78"/>
      <c r="K138" s="77">
        <f t="shared" si="7"/>
        <v>2800</v>
      </c>
      <c r="L138" s="78"/>
      <c r="M138" s="78">
        <f t="shared" si="8"/>
        <v>2800</v>
      </c>
      <c r="N138" s="78"/>
      <c r="O138" s="205">
        <f>O139</f>
        <v>400</v>
      </c>
      <c r="P138" s="77">
        <f t="shared" si="9"/>
        <v>3200</v>
      </c>
      <c r="Q138" s="205"/>
      <c r="R138" s="205"/>
      <c r="S138" s="77">
        <f t="shared" si="5"/>
        <v>3200</v>
      </c>
    </row>
    <row r="139" spans="1:19" ht="32.25" hidden="1" customHeight="1">
      <c r="A139" s="51" t="s">
        <v>179</v>
      </c>
      <c r="B139" s="115">
        <v>460</v>
      </c>
      <c r="C139" s="55" t="s">
        <v>327</v>
      </c>
      <c r="D139" s="56" t="s">
        <v>362</v>
      </c>
      <c r="E139" s="56"/>
      <c r="F139" s="57">
        <f>SUM(F140)</f>
        <v>2800</v>
      </c>
      <c r="G139" s="78"/>
      <c r="H139" s="78"/>
      <c r="I139" s="72">
        <f t="shared" si="6"/>
        <v>2800</v>
      </c>
      <c r="J139" s="78"/>
      <c r="K139" s="77">
        <f t="shared" si="7"/>
        <v>2800</v>
      </c>
      <c r="L139" s="78"/>
      <c r="M139" s="78">
        <f t="shared" si="8"/>
        <v>2800</v>
      </c>
      <c r="N139" s="78"/>
      <c r="O139" s="205">
        <f>O140</f>
        <v>400</v>
      </c>
      <c r="P139" s="77">
        <f t="shared" si="9"/>
        <v>3200</v>
      </c>
      <c r="Q139" s="205"/>
      <c r="R139" s="205"/>
      <c r="S139" s="77">
        <f t="shared" si="5"/>
        <v>3200</v>
      </c>
    </row>
    <row r="140" spans="1:19" ht="21.75" hidden="1" customHeight="1">
      <c r="A140" s="145" t="s">
        <v>204</v>
      </c>
      <c r="B140" s="115">
        <v>460</v>
      </c>
      <c r="C140" s="55" t="s">
        <v>327</v>
      </c>
      <c r="D140" s="56" t="s">
        <v>363</v>
      </c>
      <c r="E140" s="56"/>
      <c r="F140" s="57">
        <f>SUM(F141)</f>
        <v>2800</v>
      </c>
      <c r="G140" s="78"/>
      <c r="H140" s="78"/>
      <c r="I140" s="72">
        <f t="shared" si="6"/>
        <v>2800</v>
      </c>
      <c r="J140" s="78"/>
      <c r="K140" s="77">
        <f t="shared" si="7"/>
        <v>2800</v>
      </c>
      <c r="L140" s="78"/>
      <c r="M140" s="78">
        <f t="shared" si="8"/>
        <v>2800</v>
      </c>
      <c r="N140" s="78"/>
      <c r="O140" s="205">
        <f>O141</f>
        <v>400</v>
      </c>
      <c r="P140" s="77">
        <f t="shared" si="9"/>
        <v>3200</v>
      </c>
      <c r="Q140" s="205"/>
      <c r="R140" s="205"/>
      <c r="S140" s="77">
        <f t="shared" si="5"/>
        <v>3200</v>
      </c>
    </row>
    <row r="141" spans="1:19" ht="21.75" hidden="1" customHeight="1">
      <c r="A141" s="51" t="s">
        <v>82</v>
      </c>
      <c r="B141" s="115">
        <v>460</v>
      </c>
      <c r="C141" s="55" t="s">
        <v>327</v>
      </c>
      <c r="D141" s="56" t="s">
        <v>363</v>
      </c>
      <c r="E141" s="56" t="s">
        <v>483</v>
      </c>
      <c r="F141" s="57">
        <v>2800</v>
      </c>
      <c r="G141" s="78"/>
      <c r="H141" s="78"/>
      <c r="I141" s="72">
        <f t="shared" si="6"/>
        <v>2800</v>
      </c>
      <c r="J141" s="78"/>
      <c r="K141" s="77">
        <f t="shared" si="7"/>
        <v>2800</v>
      </c>
      <c r="L141" s="78"/>
      <c r="M141" s="78">
        <f t="shared" si="8"/>
        <v>2800</v>
      </c>
      <c r="N141" s="78"/>
      <c r="O141" s="205">
        <v>400</v>
      </c>
      <c r="P141" s="77">
        <f t="shared" si="9"/>
        <v>3200</v>
      </c>
      <c r="Q141" s="205"/>
      <c r="R141" s="205"/>
      <c r="S141" s="77">
        <f t="shared" si="5"/>
        <v>3200</v>
      </c>
    </row>
    <row r="142" spans="1:19" s="11" customFormat="1" ht="30" hidden="1" customHeight="1">
      <c r="A142" s="141" t="s">
        <v>167</v>
      </c>
      <c r="B142" s="36">
        <v>460</v>
      </c>
      <c r="C142" s="53" t="s">
        <v>325</v>
      </c>
      <c r="D142" s="54"/>
      <c r="E142" s="54"/>
      <c r="F142" s="72">
        <f>SUM(F143)</f>
        <v>0</v>
      </c>
      <c r="G142" s="77"/>
      <c r="H142" s="77"/>
      <c r="I142" s="72">
        <f t="shared" si="6"/>
        <v>0</v>
      </c>
      <c r="J142" s="77"/>
      <c r="K142" s="77">
        <f t="shared" si="7"/>
        <v>0</v>
      </c>
      <c r="L142" s="77"/>
      <c r="M142" s="78">
        <f t="shared" si="8"/>
        <v>0</v>
      </c>
      <c r="N142" s="78"/>
      <c r="O142" s="217"/>
      <c r="P142" s="77">
        <f t="shared" si="9"/>
        <v>0</v>
      </c>
      <c r="Q142" s="205"/>
      <c r="R142" s="205"/>
      <c r="S142" s="77">
        <f t="shared" ref="S142:S205" si="11">P142+Q142+R142</f>
        <v>0</v>
      </c>
    </row>
    <row r="143" spans="1:19" s="11" customFormat="1" ht="32.25" hidden="1" customHeight="1">
      <c r="A143" s="150" t="s">
        <v>104</v>
      </c>
      <c r="B143" s="36">
        <v>460</v>
      </c>
      <c r="C143" s="53" t="s">
        <v>326</v>
      </c>
      <c r="D143" s="54"/>
      <c r="E143" s="54"/>
      <c r="F143" s="72">
        <f>SUM(F146)</f>
        <v>0</v>
      </c>
      <c r="G143" s="77"/>
      <c r="H143" s="77"/>
      <c r="I143" s="72">
        <f t="shared" si="6"/>
        <v>0</v>
      </c>
      <c r="J143" s="77"/>
      <c r="K143" s="77">
        <f t="shared" si="7"/>
        <v>0</v>
      </c>
      <c r="L143" s="77"/>
      <c r="M143" s="78">
        <f t="shared" si="8"/>
        <v>0</v>
      </c>
      <c r="N143" s="78"/>
      <c r="O143" s="217"/>
      <c r="P143" s="77">
        <f t="shared" si="9"/>
        <v>0</v>
      </c>
      <c r="Q143" s="205"/>
      <c r="R143" s="205"/>
      <c r="S143" s="77">
        <f t="shared" si="11"/>
        <v>0</v>
      </c>
    </row>
    <row r="144" spans="1:19" s="17" customFormat="1" ht="26.25" hidden="1" customHeight="1">
      <c r="A144" s="141" t="s">
        <v>16</v>
      </c>
      <c r="B144" s="36">
        <v>460</v>
      </c>
      <c r="C144" s="53" t="s">
        <v>326</v>
      </c>
      <c r="D144" s="54" t="s">
        <v>238</v>
      </c>
      <c r="E144" s="54"/>
      <c r="F144" s="72">
        <f>SUM(F145)</f>
        <v>0</v>
      </c>
      <c r="G144" s="77"/>
      <c r="H144" s="77"/>
      <c r="I144" s="72">
        <f t="shared" si="6"/>
        <v>0</v>
      </c>
      <c r="J144" s="77"/>
      <c r="K144" s="77">
        <f t="shared" si="7"/>
        <v>0</v>
      </c>
      <c r="L144" s="77"/>
      <c r="M144" s="78">
        <f t="shared" si="8"/>
        <v>0</v>
      </c>
      <c r="N144" s="78"/>
      <c r="O144" s="217"/>
      <c r="P144" s="77">
        <f t="shared" si="9"/>
        <v>0</v>
      </c>
      <c r="Q144" s="205"/>
      <c r="R144" s="205"/>
      <c r="S144" s="77">
        <f t="shared" si="11"/>
        <v>0</v>
      </c>
    </row>
    <row r="145" spans="1:19" s="17" customFormat="1" ht="23.25" hidden="1" customHeight="1">
      <c r="A145" s="150" t="s">
        <v>285</v>
      </c>
      <c r="B145" s="36">
        <v>460</v>
      </c>
      <c r="C145" s="53" t="s">
        <v>326</v>
      </c>
      <c r="D145" s="54" t="s">
        <v>364</v>
      </c>
      <c r="E145" s="54"/>
      <c r="F145" s="72">
        <f>SUM(F146)</f>
        <v>0</v>
      </c>
      <c r="G145" s="77"/>
      <c r="H145" s="77"/>
      <c r="I145" s="72">
        <f t="shared" si="6"/>
        <v>0</v>
      </c>
      <c r="J145" s="77"/>
      <c r="K145" s="77">
        <f t="shared" si="7"/>
        <v>0</v>
      </c>
      <c r="L145" s="77"/>
      <c r="M145" s="78">
        <f t="shared" si="8"/>
        <v>0</v>
      </c>
      <c r="N145" s="78"/>
      <c r="O145" s="217"/>
      <c r="P145" s="77">
        <f t="shared" si="9"/>
        <v>0</v>
      </c>
      <c r="Q145" s="205"/>
      <c r="R145" s="205"/>
      <c r="S145" s="77">
        <f t="shared" si="11"/>
        <v>0</v>
      </c>
    </row>
    <row r="146" spans="1:19" ht="21.75" hidden="1" customHeight="1">
      <c r="A146" s="225" t="s">
        <v>152</v>
      </c>
      <c r="B146" s="115">
        <v>460</v>
      </c>
      <c r="C146" s="55" t="s">
        <v>326</v>
      </c>
      <c r="D146" s="56" t="s">
        <v>365</v>
      </c>
      <c r="E146" s="56"/>
      <c r="F146" s="57">
        <f>SUM(F147)</f>
        <v>0</v>
      </c>
      <c r="G146" s="78"/>
      <c r="H146" s="78"/>
      <c r="I146" s="72">
        <f t="shared" si="6"/>
        <v>0</v>
      </c>
      <c r="J146" s="78"/>
      <c r="K146" s="77">
        <f t="shared" si="7"/>
        <v>0</v>
      </c>
      <c r="L146" s="78"/>
      <c r="M146" s="78">
        <f t="shared" si="8"/>
        <v>0</v>
      </c>
      <c r="N146" s="78"/>
      <c r="O146" s="205"/>
      <c r="P146" s="77">
        <f t="shared" si="9"/>
        <v>0</v>
      </c>
      <c r="Q146" s="205"/>
      <c r="R146" s="205"/>
      <c r="S146" s="77">
        <f t="shared" si="11"/>
        <v>0</v>
      </c>
    </row>
    <row r="147" spans="1:19" ht="24" hidden="1" customHeight="1">
      <c r="A147" s="51" t="s">
        <v>285</v>
      </c>
      <c r="B147" s="115">
        <v>460</v>
      </c>
      <c r="C147" s="55" t="s">
        <v>326</v>
      </c>
      <c r="D147" s="56" t="s">
        <v>365</v>
      </c>
      <c r="E147" s="56" t="s">
        <v>80</v>
      </c>
      <c r="F147" s="57">
        <v>0</v>
      </c>
      <c r="G147" s="78"/>
      <c r="H147" s="78"/>
      <c r="I147" s="72">
        <f t="shared" ref="I147:I212" si="12">F147+G147+H147</f>
        <v>0</v>
      </c>
      <c r="J147" s="78"/>
      <c r="K147" s="77">
        <f t="shared" ref="K147:K212" si="13">I147+J147</f>
        <v>0</v>
      </c>
      <c r="L147" s="78"/>
      <c r="M147" s="78">
        <f t="shared" ref="M147:M212" si="14">K147+L147</f>
        <v>0</v>
      </c>
      <c r="N147" s="78"/>
      <c r="O147" s="205"/>
      <c r="P147" s="77">
        <f t="shared" ref="P147:P158" si="15">M147+N147+O147</f>
        <v>0</v>
      </c>
      <c r="Q147" s="205"/>
      <c r="R147" s="205"/>
      <c r="S147" s="77">
        <f t="shared" si="11"/>
        <v>0</v>
      </c>
    </row>
    <row r="148" spans="1:19" s="11" customFormat="1" ht="56.25" customHeight="1">
      <c r="A148" s="142" t="s">
        <v>169</v>
      </c>
      <c r="B148" s="36">
        <v>460</v>
      </c>
      <c r="C148" s="53" t="s">
        <v>168</v>
      </c>
      <c r="D148" s="54"/>
      <c r="E148" s="54"/>
      <c r="F148" s="72">
        <f>SUM(F150)+F161</f>
        <v>34534.9</v>
      </c>
      <c r="G148" s="72">
        <f t="shared" ref="G148:J148" si="16">SUM(G150)+G161</f>
        <v>2300</v>
      </c>
      <c r="H148" s="72">
        <f t="shared" si="16"/>
        <v>0</v>
      </c>
      <c r="I148" s="72">
        <f t="shared" si="12"/>
        <v>36834.9</v>
      </c>
      <c r="J148" s="72">
        <f t="shared" si="16"/>
        <v>2294</v>
      </c>
      <c r="K148" s="77">
        <f t="shared" si="13"/>
        <v>39128.9</v>
      </c>
      <c r="L148" s="77">
        <f>L161</f>
        <v>600</v>
      </c>
      <c r="M148" s="77">
        <f t="shared" si="14"/>
        <v>39728.9</v>
      </c>
      <c r="N148" s="77"/>
      <c r="O148" s="217">
        <f>O161</f>
        <v>450</v>
      </c>
      <c r="P148" s="77">
        <f t="shared" si="15"/>
        <v>40178.9</v>
      </c>
      <c r="Q148" s="217">
        <f>Q161</f>
        <v>4000</v>
      </c>
      <c r="R148" s="217">
        <f>R161</f>
        <v>1140</v>
      </c>
      <c r="S148" s="77">
        <f t="shared" si="11"/>
        <v>45318.9</v>
      </c>
    </row>
    <row r="149" spans="1:19" s="11" customFormat="1" ht="42.75" hidden="1" customHeight="1">
      <c r="A149" s="226" t="s">
        <v>281</v>
      </c>
      <c r="B149" s="36">
        <v>460</v>
      </c>
      <c r="C149" s="53" t="s">
        <v>105</v>
      </c>
      <c r="D149" s="54"/>
      <c r="E149" s="54"/>
      <c r="F149" s="72">
        <f>F150</f>
        <v>34534.9</v>
      </c>
      <c r="G149" s="72">
        <f t="shared" ref="G149:J149" si="17">G150</f>
        <v>0</v>
      </c>
      <c r="H149" s="72">
        <f t="shared" si="17"/>
        <v>0</v>
      </c>
      <c r="I149" s="72">
        <f t="shared" si="12"/>
        <v>34534.9</v>
      </c>
      <c r="J149" s="72">
        <f t="shared" si="17"/>
        <v>0</v>
      </c>
      <c r="K149" s="77">
        <f t="shared" si="13"/>
        <v>34534.9</v>
      </c>
      <c r="L149" s="77"/>
      <c r="M149" s="78">
        <f t="shared" si="14"/>
        <v>34534.9</v>
      </c>
      <c r="N149" s="78"/>
      <c r="O149" s="217"/>
      <c r="P149" s="77">
        <f t="shared" si="15"/>
        <v>34534.9</v>
      </c>
      <c r="Q149" s="205"/>
      <c r="R149" s="205"/>
      <c r="S149" s="77">
        <f t="shared" si="11"/>
        <v>34534.9</v>
      </c>
    </row>
    <row r="150" spans="1:19" s="11" customFormat="1" ht="24" hidden="1" customHeight="1">
      <c r="A150" s="141" t="s">
        <v>16</v>
      </c>
      <c r="B150" s="36">
        <v>460</v>
      </c>
      <c r="C150" s="53" t="s">
        <v>105</v>
      </c>
      <c r="D150" s="54" t="s">
        <v>238</v>
      </c>
      <c r="E150" s="54"/>
      <c r="F150" s="72">
        <f>SUM(F151,F156)</f>
        <v>34534.9</v>
      </c>
      <c r="G150" s="72">
        <f t="shared" ref="G150:J150" si="18">SUM(G151,G156)</f>
        <v>0</v>
      </c>
      <c r="H150" s="72">
        <f t="shared" si="18"/>
        <v>0</v>
      </c>
      <c r="I150" s="72">
        <f t="shared" si="12"/>
        <v>34534.9</v>
      </c>
      <c r="J150" s="72">
        <f t="shared" si="18"/>
        <v>0</v>
      </c>
      <c r="K150" s="77">
        <f t="shared" si="13"/>
        <v>34534.9</v>
      </c>
      <c r="L150" s="77"/>
      <c r="M150" s="78">
        <f t="shared" si="14"/>
        <v>34534.9</v>
      </c>
      <c r="N150" s="78"/>
      <c r="O150" s="217"/>
      <c r="P150" s="77">
        <f t="shared" si="15"/>
        <v>34534.9</v>
      </c>
      <c r="Q150" s="205"/>
      <c r="R150" s="205"/>
      <c r="S150" s="77">
        <f t="shared" si="11"/>
        <v>34534.9</v>
      </c>
    </row>
    <row r="151" spans="1:19" s="11" customFormat="1" ht="24" hidden="1" customHeight="1">
      <c r="A151" s="142" t="s">
        <v>70</v>
      </c>
      <c r="B151" s="36">
        <v>460</v>
      </c>
      <c r="C151" s="53" t="s">
        <v>105</v>
      </c>
      <c r="D151" s="54" t="s">
        <v>256</v>
      </c>
      <c r="E151" s="54"/>
      <c r="F151" s="72">
        <f>SUM(F152,F154)</f>
        <v>23910.9</v>
      </c>
      <c r="G151" s="72">
        <f t="shared" ref="G151:J151" si="19">SUM(G152,G154)</f>
        <v>0</v>
      </c>
      <c r="H151" s="72">
        <f t="shared" si="19"/>
        <v>0</v>
      </c>
      <c r="I151" s="72">
        <f t="shared" si="12"/>
        <v>23910.9</v>
      </c>
      <c r="J151" s="72">
        <f t="shared" si="19"/>
        <v>0</v>
      </c>
      <c r="K151" s="77">
        <f t="shared" si="13"/>
        <v>23910.9</v>
      </c>
      <c r="L151" s="77"/>
      <c r="M151" s="78">
        <f t="shared" si="14"/>
        <v>23910.9</v>
      </c>
      <c r="N151" s="78"/>
      <c r="O151" s="217"/>
      <c r="P151" s="77">
        <f t="shared" si="15"/>
        <v>23910.9</v>
      </c>
      <c r="Q151" s="205"/>
      <c r="R151" s="205"/>
      <c r="S151" s="77">
        <f t="shared" si="11"/>
        <v>23910.9</v>
      </c>
    </row>
    <row r="152" spans="1:19" ht="42.75" hidden="1" customHeight="1">
      <c r="A152" s="152" t="s">
        <v>73</v>
      </c>
      <c r="B152" s="115">
        <v>460</v>
      </c>
      <c r="C152" s="55" t="s">
        <v>105</v>
      </c>
      <c r="D152" s="56" t="s">
        <v>448</v>
      </c>
      <c r="E152" s="56"/>
      <c r="F152" s="57">
        <f>F153</f>
        <v>2043.9</v>
      </c>
      <c r="G152" s="78"/>
      <c r="H152" s="78"/>
      <c r="I152" s="72">
        <f t="shared" si="12"/>
        <v>2043.9</v>
      </c>
      <c r="J152" s="78"/>
      <c r="K152" s="77">
        <f t="shared" si="13"/>
        <v>2043.9</v>
      </c>
      <c r="L152" s="78"/>
      <c r="M152" s="78">
        <f t="shared" si="14"/>
        <v>2043.9</v>
      </c>
      <c r="N152" s="78"/>
      <c r="O152" s="205"/>
      <c r="P152" s="77">
        <f t="shared" si="15"/>
        <v>2043.9</v>
      </c>
      <c r="Q152" s="205"/>
      <c r="R152" s="205"/>
      <c r="S152" s="77">
        <f t="shared" si="11"/>
        <v>2043.9</v>
      </c>
    </row>
    <row r="153" spans="1:19" ht="21" hidden="1" customHeight="1">
      <c r="A153" s="152" t="s">
        <v>314</v>
      </c>
      <c r="B153" s="115">
        <v>460</v>
      </c>
      <c r="C153" s="55" t="s">
        <v>105</v>
      </c>
      <c r="D153" s="56" t="s">
        <v>448</v>
      </c>
      <c r="E153" s="56" t="s">
        <v>313</v>
      </c>
      <c r="F153" s="75">
        <v>2043.9</v>
      </c>
      <c r="G153" s="78"/>
      <c r="H153" s="78"/>
      <c r="I153" s="72">
        <f t="shared" si="12"/>
        <v>2043.9</v>
      </c>
      <c r="J153" s="78"/>
      <c r="K153" s="77">
        <f t="shared" si="13"/>
        <v>2043.9</v>
      </c>
      <c r="L153" s="78"/>
      <c r="M153" s="78">
        <f t="shared" si="14"/>
        <v>2043.9</v>
      </c>
      <c r="N153" s="78"/>
      <c r="O153" s="205"/>
      <c r="P153" s="77">
        <f t="shared" si="15"/>
        <v>2043.9</v>
      </c>
      <c r="Q153" s="205"/>
      <c r="R153" s="205"/>
      <c r="S153" s="77">
        <f t="shared" si="11"/>
        <v>2043.9</v>
      </c>
    </row>
    <row r="154" spans="1:19" s="10" customFormat="1" ht="40.5" hidden="1" customHeight="1">
      <c r="A154" s="227" t="s">
        <v>600</v>
      </c>
      <c r="B154" s="115">
        <v>460</v>
      </c>
      <c r="C154" s="121" t="s">
        <v>105</v>
      </c>
      <c r="D154" s="61" t="s">
        <v>366</v>
      </c>
      <c r="E154" s="61"/>
      <c r="F154" s="57">
        <f>SUM(F155)</f>
        <v>21867</v>
      </c>
      <c r="G154" s="78"/>
      <c r="H154" s="78"/>
      <c r="I154" s="72">
        <f t="shared" si="12"/>
        <v>21867</v>
      </c>
      <c r="J154" s="78"/>
      <c r="K154" s="77">
        <f t="shared" si="13"/>
        <v>21867</v>
      </c>
      <c r="L154" s="78"/>
      <c r="M154" s="78">
        <f t="shared" si="14"/>
        <v>21867</v>
      </c>
      <c r="N154" s="78"/>
      <c r="O154" s="205"/>
      <c r="P154" s="77">
        <f t="shared" si="15"/>
        <v>21867</v>
      </c>
      <c r="Q154" s="205"/>
      <c r="R154" s="205"/>
      <c r="S154" s="77">
        <f t="shared" si="11"/>
        <v>21867</v>
      </c>
    </row>
    <row r="155" spans="1:19" s="10" customFormat="1" ht="24.75" hidden="1" customHeight="1">
      <c r="A155" s="152" t="s">
        <v>314</v>
      </c>
      <c r="B155" s="115">
        <v>460</v>
      </c>
      <c r="C155" s="121" t="s">
        <v>105</v>
      </c>
      <c r="D155" s="61" t="s">
        <v>366</v>
      </c>
      <c r="E155" s="61" t="s">
        <v>313</v>
      </c>
      <c r="F155" s="75">
        <v>21867</v>
      </c>
      <c r="G155" s="78"/>
      <c r="H155" s="78"/>
      <c r="I155" s="72">
        <f t="shared" si="12"/>
        <v>21867</v>
      </c>
      <c r="J155" s="78"/>
      <c r="K155" s="77">
        <f t="shared" si="13"/>
        <v>21867</v>
      </c>
      <c r="L155" s="78"/>
      <c r="M155" s="78">
        <f t="shared" si="14"/>
        <v>21867</v>
      </c>
      <c r="N155" s="78"/>
      <c r="O155" s="205"/>
      <c r="P155" s="77">
        <f t="shared" si="15"/>
        <v>21867</v>
      </c>
      <c r="Q155" s="205"/>
      <c r="R155" s="205"/>
      <c r="S155" s="77">
        <f t="shared" si="11"/>
        <v>21867</v>
      </c>
    </row>
    <row r="156" spans="1:19" s="10" customFormat="1" ht="24.75" hidden="1" customHeight="1">
      <c r="A156" s="142" t="s">
        <v>76</v>
      </c>
      <c r="B156" s="36">
        <v>460</v>
      </c>
      <c r="C156" s="53" t="s">
        <v>105</v>
      </c>
      <c r="D156" s="54" t="s">
        <v>341</v>
      </c>
      <c r="E156" s="54"/>
      <c r="F156" s="72">
        <f>SUM(F157,F159)</f>
        <v>10624</v>
      </c>
      <c r="G156" s="78"/>
      <c r="H156" s="78"/>
      <c r="I156" s="72">
        <f t="shared" si="12"/>
        <v>10624</v>
      </c>
      <c r="J156" s="78"/>
      <c r="K156" s="77">
        <f t="shared" si="13"/>
        <v>10624</v>
      </c>
      <c r="L156" s="78"/>
      <c r="M156" s="78">
        <f t="shared" si="14"/>
        <v>10624</v>
      </c>
      <c r="N156" s="78"/>
      <c r="O156" s="205"/>
      <c r="P156" s="77">
        <f t="shared" si="15"/>
        <v>10624</v>
      </c>
      <c r="Q156" s="205"/>
      <c r="R156" s="205"/>
      <c r="S156" s="77">
        <f t="shared" si="11"/>
        <v>10624</v>
      </c>
    </row>
    <row r="157" spans="1:19" s="10" customFormat="1" ht="46.5" hidden="1" customHeight="1">
      <c r="A157" s="152" t="s">
        <v>72</v>
      </c>
      <c r="B157" s="115">
        <v>460</v>
      </c>
      <c r="C157" s="55" t="s">
        <v>105</v>
      </c>
      <c r="D157" s="56" t="s">
        <v>449</v>
      </c>
      <c r="E157" s="56"/>
      <c r="F157" s="57">
        <f>F158</f>
        <v>2491</v>
      </c>
      <c r="G157" s="78"/>
      <c r="H157" s="78"/>
      <c r="I157" s="72">
        <f t="shared" si="12"/>
        <v>2491</v>
      </c>
      <c r="J157" s="78"/>
      <c r="K157" s="77">
        <f t="shared" si="13"/>
        <v>2491</v>
      </c>
      <c r="L157" s="78"/>
      <c r="M157" s="78">
        <f t="shared" si="14"/>
        <v>2491</v>
      </c>
      <c r="N157" s="78"/>
      <c r="O157" s="205"/>
      <c r="P157" s="77">
        <f t="shared" si="15"/>
        <v>2491</v>
      </c>
      <c r="Q157" s="205"/>
      <c r="R157" s="205"/>
      <c r="S157" s="77">
        <f t="shared" si="11"/>
        <v>2491</v>
      </c>
    </row>
    <row r="158" spans="1:19" s="10" customFormat="1" ht="24.75" hidden="1" customHeight="1">
      <c r="A158" s="152" t="s">
        <v>314</v>
      </c>
      <c r="B158" s="115">
        <v>460</v>
      </c>
      <c r="C158" s="55" t="s">
        <v>105</v>
      </c>
      <c r="D158" s="56" t="s">
        <v>449</v>
      </c>
      <c r="E158" s="56" t="s">
        <v>313</v>
      </c>
      <c r="F158" s="57">
        <v>2491</v>
      </c>
      <c r="G158" s="78"/>
      <c r="H158" s="78"/>
      <c r="I158" s="72">
        <f t="shared" si="12"/>
        <v>2491</v>
      </c>
      <c r="J158" s="78"/>
      <c r="K158" s="77">
        <f t="shared" si="13"/>
        <v>2491</v>
      </c>
      <c r="L158" s="78"/>
      <c r="M158" s="78">
        <f t="shared" si="14"/>
        <v>2491</v>
      </c>
      <c r="N158" s="78"/>
      <c r="O158" s="205"/>
      <c r="P158" s="77">
        <f t="shared" si="15"/>
        <v>2491</v>
      </c>
      <c r="Q158" s="205"/>
      <c r="R158" s="205"/>
      <c r="S158" s="77">
        <f t="shared" si="11"/>
        <v>2491</v>
      </c>
    </row>
    <row r="159" spans="1:19" s="10" customFormat="1" ht="39.75" hidden="1" customHeight="1">
      <c r="A159" s="227" t="s">
        <v>601</v>
      </c>
      <c r="B159" s="115">
        <v>460</v>
      </c>
      <c r="C159" s="121" t="s">
        <v>105</v>
      </c>
      <c r="D159" s="61" t="s">
        <v>369</v>
      </c>
      <c r="E159" s="61"/>
      <c r="F159" s="57">
        <f>SUM(F160)</f>
        <v>8133</v>
      </c>
      <c r="G159" s="78"/>
      <c r="H159" s="78"/>
      <c r="I159" s="72">
        <f t="shared" si="12"/>
        <v>8133</v>
      </c>
      <c r="J159" s="78"/>
      <c r="K159" s="77">
        <f t="shared" si="13"/>
        <v>8133</v>
      </c>
      <c r="L159" s="78"/>
      <c r="M159" s="78">
        <f t="shared" si="14"/>
        <v>8133</v>
      </c>
      <c r="N159" s="78"/>
      <c r="O159" s="205"/>
      <c r="P159" s="77">
        <f>M159+N159+O159</f>
        <v>8133</v>
      </c>
      <c r="Q159" s="205"/>
      <c r="R159" s="205"/>
      <c r="S159" s="77">
        <f t="shared" si="11"/>
        <v>8133</v>
      </c>
    </row>
    <row r="160" spans="1:19" s="10" customFormat="1" ht="24.75" hidden="1" customHeight="1">
      <c r="A160" s="152" t="s">
        <v>314</v>
      </c>
      <c r="B160" s="115">
        <v>460</v>
      </c>
      <c r="C160" s="121" t="s">
        <v>105</v>
      </c>
      <c r="D160" s="61" t="s">
        <v>367</v>
      </c>
      <c r="E160" s="61" t="s">
        <v>313</v>
      </c>
      <c r="F160" s="75">
        <v>8133</v>
      </c>
      <c r="G160" s="78"/>
      <c r="H160" s="78"/>
      <c r="I160" s="72">
        <f t="shared" si="12"/>
        <v>8133</v>
      </c>
      <c r="J160" s="78"/>
      <c r="K160" s="77">
        <f t="shared" si="13"/>
        <v>8133</v>
      </c>
      <c r="L160" s="78"/>
      <c r="M160" s="78">
        <f t="shared" si="14"/>
        <v>8133</v>
      </c>
      <c r="N160" s="78"/>
      <c r="O160" s="205"/>
      <c r="P160" s="77">
        <f t="shared" ref="P160:P225" si="20">M160+N160+O160</f>
        <v>8133</v>
      </c>
      <c r="Q160" s="205"/>
      <c r="R160" s="205"/>
      <c r="S160" s="77">
        <f t="shared" si="11"/>
        <v>8133</v>
      </c>
    </row>
    <row r="161" spans="1:19" s="10" customFormat="1" ht="22.5" customHeight="1">
      <c r="A161" s="48" t="s">
        <v>663</v>
      </c>
      <c r="B161" s="36">
        <v>460</v>
      </c>
      <c r="C161" s="122">
        <v>1403</v>
      </c>
      <c r="D161" s="58"/>
      <c r="E161" s="58"/>
      <c r="F161" s="76">
        <v>0</v>
      </c>
      <c r="G161" s="78">
        <f>G162</f>
        <v>2300</v>
      </c>
      <c r="H161" s="78"/>
      <c r="I161" s="72">
        <f t="shared" si="12"/>
        <v>2300</v>
      </c>
      <c r="J161" s="77">
        <f>J162</f>
        <v>2294</v>
      </c>
      <c r="K161" s="77">
        <f t="shared" si="13"/>
        <v>4594</v>
      </c>
      <c r="L161" s="77">
        <f>L162</f>
        <v>600</v>
      </c>
      <c r="M161" s="77">
        <f t="shared" si="14"/>
        <v>5194</v>
      </c>
      <c r="N161" s="77"/>
      <c r="O161" s="217">
        <f>O162</f>
        <v>450</v>
      </c>
      <c r="P161" s="77">
        <f t="shared" si="20"/>
        <v>5644</v>
      </c>
      <c r="Q161" s="217">
        <f>Q164+Q163+Q162</f>
        <v>4000</v>
      </c>
      <c r="R161" s="217">
        <f>R162+R163</f>
        <v>1140</v>
      </c>
      <c r="S161" s="77">
        <f t="shared" si="11"/>
        <v>10784</v>
      </c>
    </row>
    <row r="162" spans="1:19" s="10" customFormat="1" ht="30" customHeight="1">
      <c r="A162" s="49" t="s">
        <v>664</v>
      </c>
      <c r="B162" s="115">
        <v>460</v>
      </c>
      <c r="C162" s="61" t="s">
        <v>662</v>
      </c>
      <c r="D162" s="61" t="s">
        <v>753</v>
      </c>
      <c r="E162" s="61" t="s">
        <v>665</v>
      </c>
      <c r="F162" s="75">
        <v>0</v>
      </c>
      <c r="G162" s="78">
        <v>2300</v>
      </c>
      <c r="H162" s="78"/>
      <c r="I162" s="57">
        <f t="shared" si="12"/>
        <v>2300</v>
      </c>
      <c r="J162" s="78">
        <v>2294</v>
      </c>
      <c r="K162" s="77">
        <f t="shared" si="13"/>
        <v>4594</v>
      </c>
      <c r="L162" s="78">
        <v>600</v>
      </c>
      <c r="M162" s="78">
        <f t="shared" si="14"/>
        <v>5194</v>
      </c>
      <c r="N162" s="78"/>
      <c r="O162" s="205">
        <v>450</v>
      </c>
      <c r="P162" s="77">
        <f t="shared" si="20"/>
        <v>5644</v>
      </c>
      <c r="Q162" s="205"/>
      <c r="R162" s="205">
        <v>940</v>
      </c>
      <c r="S162" s="77">
        <f t="shared" si="11"/>
        <v>6584</v>
      </c>
    </row>
    <row r="163" spans="1:19" s="10" customFormat="1" ht="30" customHeight="1">
      <c r="A163" s="49" t="s">
        <v>805</v>
      </c>
      <c r="B163" s="115">
        <v>460</v>
      </c>
      <c r="C163" s="61" t="s">
        <v>662</v>
      </c>
      <c r="D163" s="61" t="s">
        <v>806</v>
      </c>
      <c r="E163" s="61"/>
      <c r="F163" s="75"/>
      <c r="G163" s="78"/>
      <c r="H163" s="78"/>
      <c r="I163" s="57"/>
      <c r="J163" s="78"/>
      <c r="K163" s="77"/>
      <c r="L163" s="78"/>
      <c r="M163" s="78"/>
      <c r="N163" s="78"/>
      <c r="O163" s="205"/>
      <c r="P163" s="77"/>
      <c r="Q163" s="205"/>
      <c r="R163" s="205">
        <v>200</v>
      </c>
      <c r="S163" s="77">
        <f t="shared" si="11"/>
        <v>200</v>
      </c>
    </row>
    <row r="164" spans="1:19" s="10" customFormat="1" ht="33" customHeight="1">
      <c r="A164" s="49" t="s">
        <v>796</v>
      </c>
      <c r="B164" s="115">
        <v>460</v>
      </c>
      <c r="C164" s="61" t="s">
        <v>662</v>
      </c>
      <c r="D164" s="61" t="s">
        <v>797</v>
      </c>
      <c r="E164" s="61" t="s">
        <v>665</v>
      </c>
      <c r="F164" s="75"/>
      <c r="G164" s="78"/>
      <c r="H164" s="78"/>
      <c r="I164" s="57"/>
      <c r="J164" s="78"/>
      <c r="K164" s="77"/>
      <c r="L164" s="78"/>
      <c r="M164" s="78"/>
      <c r="N164" s="78"/>
      <c r="O164" s="205"/>
      <c r="P164" s="77">
        <v>0</v>
      </c>
      <c r="Q164" s="205">
        <v>4000</v>
      </c>
      <c r="R164" s="205"/>
      <c r="S164" s="77">
        <f t="shared" si="11"/>
        <v>4000</v>
      </c>
    </row>
    <row r="165" spans="1:19" s="2" customFormat="1" ht="36.75" customHeight="1">
      <c r="A165" s="224" t="s">
        <v>186</v>
      </c>
      <c r="B165" s="114">
        <v>461</v>
      </c>
      <c r="C165" s="55"/>
      <c r="D165" s="61"/>
      <c r="E165" s="61"/>
      <c r="F165" s="76">
        <f>SUM(F166)</f>
        <v>7661</v>
      </c>
      <c r="G165" s="78"/>
      <c r="H165" s="78"/>
      <c r="I165" s="72">
        <f t="shared" si="12"/>
        <v>7661</v>
      </c>
      <c r="J165" s="78"/>
      <c r="K165" s="77">
        <f t="shared" si="13"/>
        <v>7661</v>
      </c>
      <c r="L165" s="77">
        <f>L166</f>
        <v>1500</v>
      </c>
      <c r="M165" s="77">
        <f t="shared" si="14"/>
        <v>9161</v>
      </c>
      <c r="N165" s="77"/>
      <c r="O165" s="205"/>
      <c r="P165" s="77">
        <f t="shared" si="20"/>
        <v>9161</v>
      </c>
      <c r="Q165" s="217">
        <f t="shared" ref="Q165:Q170" si="21">Q166</f>
        <v>158.19999999999999</v>
      </c>
      <c r="R165" s="217"/>
      <c r="S165" s="77">
        <f t="shared" si="11"/>
        <v>9319.2000000000007</v>
      </c>
    </row>
    <row r="166" spans="1:19" s="2" customFormat="1" ht="31.5" customHeight="1">
      <c r="A166" s="141" t="s">
        <v>160</v>
      </c>
      <c r="B166" s="114">
        <v>461</v>
      </c>
      <c r="C166" s="123" t="s">
        <v>161</v>
      </c>
      <c r="D166" s="61"/>
      <c r="E166" s="61"/>
      <c r="F166" s="76">
        <f>SUM(F167,F175)</f>
        <v>7661</v>
      </c>
      <c r="G166" s="78"/>
      <c r="H166" s="78"/>
      <c r="I166" s="72">
        <f t="shared" si="12"/>
        <v>7661</v>
      </c>
      <c r="J166" s="78"/>
      <c r="K166" s="77">
        <f t="shared" si="13"/>
        <v>7661</v>
      </c>
      <c r="L166" s="77">
        <f>L175</f>
        <v>1500</v>
      </c>
      <c r="M166" s="77">
        <f t="shared" si="14"/>
        <v>9161</v>
      </c>
      <c r="N166" s="77"/>
      <c r="O166" s="205"/>
      <c r="P166" s="77">
        <f t="shared" si="20"/>
        <v>9161</v>
      </c>
      <c r="Q166" s="217">
        <f t="shared" si="21"/>
        <v>158.19999999999999</v>
      </c>
      <c r="R166" s="217"/>
      <c r="S166" s="77">
        <f t="shared" si="11"/>
        <v>9319.2000000000007</v>
      </c>
    </row>
    <row r="167" spans="1:19" s="2" customFormat="1" ht="23.25" customHeight="1">
      <c r="A167" s="141" t="s">
        <v>273</v>
      </c>
      <c r="B167" s="114">
        <v>461</v>
      </c>
      <c r="C167" s="53" t="s">
        <v>330</v>
      </c>
      <c r="D167" s="54"/>
      <c r="E167" s="58"/>
      <c r="F167" s="76">
        <f>SUM(F168)</f>
        <v>5661</v>
      </c>
      <c r="G167" s="78"/>
      <c r="H167" s="78"/>
      <c r="I167" s="72">
        <f t="shared" si="12"/>
        <v>5661</v>
      </c>
      <c r="J167" s="78"/>
      <c r="K167" s="77">
        <f t="shared" si="13"/>
        <v>5661</v>
      </c>
      <c r="L167" s="78"/>
      <c r="M167" s="77">
        <f t="shared" si="14"/>
        <v>5661</v>
      </c>
      <c r="N167" s="77"/>
      <c r="O167" s="205"/>
      <c r="P167" s="77">
        <f t="shared" si="20"/>
        <v>5661</v>
      </c>
      <c r="Q167" s="217">
        <f t="shared" si="21"/>
        <v>158.19999999999999</v>
      </c>
      <c r="R167" s="217"/>
      <c r="S167" s="77">
        <f t="shared" si="11"/>
        <v>5819.2</v>
      </c>
    </row>
    <row r="168" spans="1:19" ht="20.25" customHeight="1">
      <c r="A168" s="141" t="s">
        <v>270</v>
      </c>
      <c r="B168" s="114">
        <v>461</v>
      </c>
      <c r="C168" s="53" t="s">
        <v>330</v>
      </c>
      <c r="D168" s="54" t="s">
        <v>228</v>
      </c>
      <c r="E168" s="54"/>
      <c r="F168" s="72">
        <f>SUM(F169)</f>
        <v>5661</v>
      </c>
      <c r="G168" s="78"/>
      <c r="H168" s="78"/>
      <c r="I168" s="72">
        <f t="shared" si="12"/>
        <v>5661</v>
      </c>
      <c r="J168" s="78"/>
      <c r="K168" s="77">
        <f t="shared" si="13"/>
        <v>5661</v>
      </c>
      <c r="L168" s="78"/>
      <c r="M168" s="78">
        <f t="shared" si="14"/>
        <v>5661</v>
      </c>
      <c r="N168" s="78"/>
      <c r="O168" s="205"/>
      <c r="P168" s="77">
        <f t="shared" si="20"/>
        <v>5661</v>
      </c>
      <c r="Q168" s="217">
        <f t="shared" si="21"/>
        <v>158.19999999999999</v>
      </c>
      <c r="R168" s="217"/>
      <c r="S168" s="77">
        <f t="shared" si="11"/>
        <v>5819.2</v>
      </c>
    </row>
    <row r="169" spans="1:19" ht="47.25" customHeight="1">
      <c r="A169" s="51" t="s">
        <v>141</v>
      </c>
      <c r="B169" s="117">
        <v>461</v>
      </c>
      <c r="C169" s="55" t="s">
        <v>330</v>
      </c>
      <c r="D169" s="56" t="s">
        <v>257</v>
      </c>
      <c r="E169" s="56"/>
      <c r="F169" s="57">
        <f>SUM(F170,F172)</f>
        <v>5661</v>
      </c>
      <c r="G169" s="78"/>
      <c r="H169" s="78"/>
      <c r="I169" s="72">
        <f t="shared" si="12"/>
        <v>5661</v>
      </c>
      <c r="J169" s="78"/>
      <c r="K169" s="77">
        <f t="shared" si="13"/>
        <v>5661</v>
      </c>
      <c r="L169" s="78"/>
      <c r="M169" s="78">
        <f t="shared" si="14"/>
        <v>5661</v>
      </c>
      <c r="N169" s="78"/>
      <c r="O169" s="205"/>
      <c r="P169" s="77">
        <f t="shared" si="20"/>
        <v>5661</v>
      </c>
      <c r="Q169" s="205">
        <f t="shared" si="21"/>
        <v>158.19999999999999</v>
      </c>
      <c r="R169" s="205"/>
      <c r="S169" s="77">
        <f t="shared" si="11"/>
        <v>5819.2</v>
      </c>
    </row>
    <row r="170" spans="1:19" ht="30" customHeight="1">
      <c r="A170" s="51" t="s">
        <v>194</v>
      </c>
      <c r="B170" s="117">
        <v>461</v>
      </c>
      <c r="C170" s="55" t="s">
        <v>330</v>
      </c>
      <c r="D170" s="56" t="s">
        <v>258</v>
      </c>
      <c r="E170" s="56"/>
      <c r="F170" s="57">
        <f>SUM(F171)</f>
        <v>4881</v>
      </c>
      <c r="G170" s="78"/>
      <c r="H170" s="78"/>
      <c r="I170" s="72">
        <f t="shared" si="12"/>
        <v>4881</v>
      </c>
      <c r="J170" s="78"/>
      <c r="K170" s="77">
        <f t="shared" si="13"/>
        <v>4881</v>
      </c>
      <c r="L170" s="78"/>
      <c r="M170" s="78">
        <f t="shared" si="14"/>
        <v>4881</v>
      </c>
      <c r="N170" s="78"/>
      <c r="O170" s="205"/>
      <c r="P170" s="78">
        <f t="shared" si="20"/>
        <v>4881</v>
      </c>
      <c r="Q170" s="205">
        <f t="shared" si="21"/>
        <v>158.19999999999999</v>
      </c>
      <c r="R170" s="205"/>
      <c r="S170" s="77">
        <f t="shared" si="11"/>
        <v>5039.2</v>
      </c>
    </row>
    <row r="171" spans="1:19" ht="31.5" customHeight="1">
      <c r="A171" s="51" t="s">
        <v>196</v>
      </c>
      <c r="B171" s="117">
        <v>461</v>
      </c>
      <c r="C171" s="55" t="s">
        <v>330</v>
      </c>
      <c r="D171" s="56" t="s">
        <v>258</v>
      </c>
      <c r="E171" s="56" t="s">
        <v>195</v>
      </c>
      <c r="F171" s="57">
        <v>4881</v>
      </c>
      <c r="G171" s="78"/>
      <c r="H171" s="78"/>
      <c r="I171" s="72">
        <f t="shared" si="12"/>
        <v>4881</v>
      </c>
      <c r="J171" s="78"/>
      <c r="K171" s="77">
        <f t="shared" si="13"/>
        <v>4881</v>
      </c>
      <c r="L171" s="78"/>
      <c r="M171" s="78">
        <f t="shared" si="14"/>
        <v>4881</v>
      </c>
      <c r="N171" s="78"/>
      <c r="O171" s="205"/>
      <c r="P171" s="78">
        <f t="shared" si="20"/>
        <v>4881</v>
      </c>
      <c r="Q171" s="205">
        <v>158.19999999999999</v>
      </c>
      <c r="R171" s="205"/>
      <c r="S171" s="77">
        <f t="shared" si="11"/>
        <v>5039.2</v>
      </c>
    </row>
    <row r="172" spans="1:19" ht="27" customHeight="1">
      <c r="A172" s="51" t="s">
        <v>197</v>
      </c>
      <c r="B172" s="117">
        <v>461</v>
      </c>
      <c r="C172" s="55" t="s">
        <v>330</v>
      </c>
      <c r="D172" s="56" t="s">
        <v>259</v>
      </c>
      <c r="E172" s="56"/>
      <c r="F172" s="57">
        <f>SUM(F173:F174)</f>
        <v>780</v>
      </c>
      <c r="G172" s="78"/>
      <c r="H172" s="78"/>
      <c r="I172" s="72">
        <f t="shared" si="12"/>
        <v>780</v>
      </c>
      <c r="J172" s="78"/>
      <c r="K172" s="77">
        <f t="shared" si="13"/>
        <v>780</v>
      </c>
      <c r="L172" s="78"/>
      <c r="M172" s="78">
        <f t="shared" si="14"/>
        <v>780</v>
      </c>
      <c r="N172" s="78"/>
      <c r="O172" s="205"/>
      <c r="P172" s="78">
        <f t="shared" si="20"/>
        <v>780</v>
      </c>
      <c r="Q172" s="205"/>
      <c r="R172" s="205"/>
      <c r="S172" s="77">
        <f t="shared" si="11"/>
        <v>780</v>
      </c>
    </row>
    <row r="173" spans="1:19" ht="33" customHeight="1">
      <c r="A173" s="51" t="s">
        <v>192</v>
      </c>
      <c r="B173" s="117">
        <v>461</v>
      </c>
      <c r="C173" s="55" t="s">
        <v>330</v>
      </c>
      <c r="D173" s="56" t="s">
        <v>259</v>
      </c>
      <c r="E173" s="56" t="s">
        <v>191</v>
      </c>
      <c r="F173" s="57">
        <v>740</v>
      </c>
      <c r="G173" s="78"/>
      <c r="H173" s="78"/>
      <c r="I173" s="72">
        <f t="shared" si="12"/>
        <v>740</v>
      </c>
      <c r="J173" s="78"/>
      <c r="K173" s="77">
        <f t="shared" si="13"/>
        <v>740</v>
      </c>
      <c r="L173" s="78"/>
      <c r="M173" s="78">
        <f t="shared" si="14"/>
        <v>740</v>
      </c>
      <c r="N173" s="78"/>
      <c r="O173" s="205"/>
      <c r="P173" s="78">
        <f t="shared" si="20"/>
        <v>740</v>
      </c>
      <c r="Q173" s="205"/>
      <c r="R173" s="205"/>
      <c r="S173" s="77">
        <f t="shared" si="11"/>
        <v>740</v>
      </c>
    </row>
    <row r="174" spans="1:19" ht="22.5" customHeight="1">
      <c r="A174" s="51" t="s">
        <v>31</v>
      </c>
      <c r="B174" s="117">
        <v>461</v>
      </c>
      <c r="C174" s="55" t="s">
        <v>330</v>
      </c>
      <c r="D174" s="56" t="s">
        <v>259</v>
      </c>
      <c r="E174" s="56" t="s">
        <v>207</v>
      </c>
      <c r="F174" s="57">
        <v>40</v>
      </c>
      <c r="G174" s="78"/>
      <c r="H174" s="78"/>
      <c r="I174" s="72">
        <f t="shared" si="12"/>
        <v>40</v>
      </c>
      <c r="J174" s="78"/>
      <c r="K174" s="77">
        <f t="shared" si="13"/>
        <v>40</v>
      </c>
      <c r="L174" s="78"/>
      <c r="M174" s="78">
        <f t="shared" si="14"/>
        <v>40</v>
      </c>
      <c r="N174" s="78"/>
      <c r="O174" s="205"/>
      <c r="P174" s="78">
        <f t="shared" si="20"/>
        <v>40</v>
      </c>
      <c r="Q174" s="205"/>
      <c r="R174" s="205"/>
      <c r="S174" s="77">
        <f t="shared" si="11"/>
        <v>40</v>
      </c>
    </row>
    <row r="175" spans="1:19" ht="33" customHeight="1">
      <c r="A175" s="153" t="s">
        <v>51</v>
      </c>
      <c r="B175" s="118">
        <v>461</v>
      </c>
      <c r="C175" s="119" t="s">
        <v>308</v>
      </c>
      <c r="D175" s="56"/>
      <c r="E175" s="56"/>
      <c r="F175" s="72">
        <f>F176</f>
        <v>2000</v>
      </c>
      <c r="G175" s="78"/>
      <c r="H175" s="78"/>
      <c r="I175" s="72">
        <f t="shared" si="12"/>
        <v>2000</v>
      </c>
      <c r="J175" s="78"/>
      <c r="K175" s="77">
        <f t="shared" si="13"/>
        <v>2000</v>
      </c>
      <c r="L175" s="77">
        <f>L176</f>
        <v>1500</v>
      </c>
      <c r="M175" s="77">
        <f t="shared" si="14"/>
        <v>3500</v>
      </c>
      <c r="N175" s="77"/>
      <c r="O175" s="205"/>
      <c r="P175" s="77">
        <f t="shared" si="20"/>
        <v>3500</v>
      </c>
      <c r="Q175" s="205"/>
      <c r="R175" s="205"/>
      <c r="S175" s="77">
        <f t="shared" si="11"/>
        <v>3500</v>
      </c>
    </row>
    <row r="176" spans="1:19" s="9" customFormat="1" ht="45.75" customHeight="1">
      <c r="A176" s="146" t="s">
        <v>687</v>
      </c>
      <c r="B176" s="114">
        <v>461</v>
      </c>
      <c r="C176" s="53" t="s">
        <v>308</v>
      </c>
      <c r="D176" s="54" t="s">
        <v>260</v>
      </c>
      <c r="E176" s="54"/>
      <c r="F176" s="72">
        <f>SUM(F177)</f>
        <v>2000</v>
      </c>
      <c r="G176" s="77"/>
      <c r="H176" s="77"/>
      <c r="I176" s="72">
        <f t="shared" si="12"/>
        <v>2000</v>
      </c>
      <c r="J176" s="77"/>
      <c r="K176" s="77">
        <f t="shared" si="13"/>
        <v>2000</v>
      </c>
      <c r="L176" s="77">
        <f>L177</f>
        <v>1500</v>
      </c>
      <c r="M176" s="77">
        <f t="shared" si="14"/>
        <v>3500</v>
      </c>
      <c r="N176" s="77"/>
      <c r="O176" s="217"/>
      <c r="P176" s="77">
        <f t="shared" si="20"/>
        <v>3500</v>
      </c>
      <c r="Q176" s="205"/>
      <c r="R176" s="205"/>
      <c r="S176" s="77">
        <f t="shared" si="11"/>
        <v>3500</v>
      </c>
    </row>
    <row r="177" spans="1:19" s="9" customFormat="1" ht="33.75" customHeight="1">
      <c r="A177" s="51" t="s">
        <v>381</v>
      </c>
      <c r="B177" s="117">
        <v>461</v>
      </c>
      <c r="C177" s="55" t="s">
        <v>308</v>
      </c>
      <c r="D177" s="56" t="s">
        <v>398</v>
      </c>
      <c r="E177" s="56"/>
      <c r="F177" s="57">
        <f>SUM(F178)</f>
        <v>2000</v>
      </c>
      <c r="G177" s="77"/>
      <c r="H177" s="77"/>
      <c r="I177" s="72">
        <f t="shared" si="12"/>
        <v>2000</v>
      </c>
      <c r="J177" s="77"/>
      <c r="K177" s="78">
        <f t="shared" si="13"/>
        <v>2000</v>
      </c>
      <c r="L177" s="78">
        <f>L178</f>
        <v>1500</v>
      </c>
      <c r="M177" s="78">
        <f t="shared" si="14"/>
        <v>3500</v>
      </c>
      <c r="N177" s="78"/>
      <c r="O177" s="217"/>
      <c r="P177" s="77">
        <f t="shared" si="20"/>
        <v>3500</v>
      </c>
      <c r="Q177" s="205"/>
      <c r="R177" s="205"/>
      <c r="S177" s="77">
        <f t="shared" si="11"/>
        <v>3500</v>
      </c>
    </row>
    <row r="178" spans="1:19" s="3" customFormat="1" ht="27.75" customHeight="1">
      <c r="A178" s="143" t="s">
        <v>209</v>
      </c>
      <c r="B178" s="117">
        <v>461</v>
      </c>
      <c r="C178" s="55" t="s">
        <v>308</v>
      </c>
      <c r="D178" s="56" t="s">
        <v>399</v>
      </c>
      <c r="E178" s="56"/>
      <c r="F178" s="57">
        <f>SUM(F179)</f>
        <v>2000</v>
      </c>
      <c r="G178" s="78"/>
      <c r="H178" s="78"/>
      <c r="I178" s="72">
        <f t="shared" si="12"/>
        <v>2000</v>
      </c>
      <c r="J178" s="78"/>
      <c r="K178" s="78">
        <f t="shared" si="13"/>
        <v>2000</v>
      </c>
      <c r="L178" s="78">
        <f>L179</f>
        <v>1500</v>
      </c>
      <c r="M178" s="78">
        <f t="shared" si="14"/>
        <v>3500</v>
      </c>
      <c r="N178" s="78"/>
      <c r="O178" s="205"/>
      <c r="P178" s="77">
        <f t="shared" si="20"/>
        <v>3500</v>
      </c>
      <c r="Q178" s="205"/>
      <c r="R178" s="205"/>
      <c r="S178" s="77">
        <f t="shared" si="11"/>
        <v>3500</v>
      </c>
    </row>
    <row r="179" spans="1:19" s="3" customFormat="1" ht="36.75" customHeight="1">
      <c r="A179" s="143" t="s">
        <v>192</v>
      </c>
      <c r="B179" s="117">
        <v>461</v>
      </c>
      <c r="C179" s="55" t="s">
        <v>308</v>
      </c>
      <c r="D179" s="56" t="s">
        <v>399</v>
      </c>
      <c r="E179" s="56" t="s">
        <v>191</v>
      </c>
      <c r="F179" s="57">
        <v>2000</v>
      </c>
      <c r="G179" s="78"/>
      <c r="H179" s="78"/>
      <c r="I179" s="72">
        <f t="shared" si="12"/>
        <v>2000</v>
      </c>
      <c r="J179" s="78"/>
      <c r="K179" s="78">
        <f t="shared" si="13"/>
        <v>2000</v>
      </c>
      <c r="L179" s="78">
        <v>1500</v>
      </c>
      <c r="M179" s="78">
        <f t="shared" si="14"/>
        <v>3500</v>
      </c>
      <c r="N179" s="78"/>
      <c r="O179" s="205"/>
      <c r="P179" s="77">
        <f t="shared" si="20"/>
        <v>3500</v>
      </c>
      <c r="Q179" s="205"/>
      <c r="R179" s="205"/>
      <c r="S179" s="77">
        <f t="shared" si="11"/>
        <v>3500</v>
      </c>
    </row>
    <row r="180" spans="1:19" s="3" customFormat="1" ht="33" customHeight="1">
      <c r="A180" s="141" t="s">
        <v>208</v>
      </c>
      <c r="B180" s="36">
        <v>463</v>
      </c>
      <c r="C180" s="55"/>
      <c r="D180" s="56"/>
      <c r="E180" s="56"/>
      <c r="F180" s="72">
        <f>F181</f>
        <v>5996</v>
      </c>
      <c r="G180" s="78"/>
      <c r="H180" s="78"/>
      <c r="I180" s="72">
        <f t="shared" si="12"/>
        <v>5996</v>
      </c>
      <c r="J180" s="78"/>
      <c r="K180" s="77">
        <f t="shared" si="13"/>
        <v>5996</v>
      </c>
      <c r="L180" s="132"/>
      <c r="M180" s="77">
        <f t="shared" si="14"/>
        <v>5996</v>
      </c>
      <c r="N180" s="77"/>
      <c r="O180" s="205"/>
      <c r="P180" s="77">
        <f t="shared" si="20"/>
        <v>5996</v>
      </c>
      <c r="Q180" s="205"/>
      <c r="R180" s="205"/>
      <c r="S180" s="77">
        <f t="shared" si="11"/>
        <v>5996</v>
      </c>
    </row>
    <row r="181" spans="1:19" ht="32.25" customHeight="1">
      <c r="A181" s="142" t="s">
        <v>158</v>
      </c>
      <c r="B181" s="36">
        <v>463</v>
      </c>
      <c r="C181" s="53" t="s">
        <v>159</v>
      </c>
      <c r="D181" s="54"/>
      <c r="E181" s="54"/>
      <c r="F181" s="72">
        <f>F182</f>
        <v>5996</v>
      </c>
      <c r="G181" s="78"/>
      <c r="H181" s="78"/>
      <c r="I181" s="72">
        <f t="shared" si="12"/>
        <v>5996</v>
      </c>
      <c r="J181" s="78"/>
      <c r="K181" s="77">
        <f t="shared" si="13"/>
        <v>5996</v>
      </c>
      <c r="L181" s="78"/>
      <c r="M181" s="77">
        <f t="shared" si="14"/>
        <v>5996</v>
      </c>
      <c r="N181" s="77"/>
      <c r="O181" s="205"/>
      <c r="P181" s="77">
        <f t="shared" si="20"/>
        <v>5996</v>
      </c>
      <c r="Q181" s="205"/>
      <c r="R181" s="205"/>
      <c r="S181" s="77">
        <f t="shared" si="11"/>
        <v>5996</v>
      </c>
    </row>
    <row r="182" spans="1:19" s="11" customFormat="1" ht="43.5" customHeight="1">
      <c r="A182" s="142" t="s">
        <v>150</v>
      </c>
      <c r="B182" s="36">
        <v>463</v>
      </c>
      <c r="C182" s="53" t="s">
        <v>193</v>
      </c>
      <c r="D182" s="54"/>
      <c r="E182" s="54"/>
      <c r="F182" s="72">
        <f>F183</f>
        <v>5996</v>
      </c>
      <c r="G182" s="77"/>
      <c r="H182" s="77"/>
      <c r="I182" s="72">
        <f t="shared" si="12"/>
        <v>5996</v>
      </c>
      <c r="J182" s="77"/>
      <c r="K182" s="77">
        <f t="shared" si="13"/>
        <v>5996</v>
      </c>
      <c r="L182" s="77"/>
      <c r="M182" s="77">
        <f t="shared" si="14"/>
        <v>5996</v>
      </c>
      <c r="N182" s="77"/>
      <c r="O182" s="217"/>
      <c r="P182" s="77">
        <f t="shared" si="20"/>
        <v>5996</v>
      </c>
      <c r="Q182" s="205"/>
      <c r="R182" s="205"/>
      <c r="S182" s="77">
        <f t="shared" si="11"/>
        <v>5996</v>
      </c>
    </row>
    <row r="183" spans="1:19" s="2" customFormat="1" ht="39.75" customHeight="1">
      <c r="A183" s="142" t="s">
        <v>675</v>
      </c>
      <c r="B183" s="36">
        <v>463</v>
      </c>
      <c r="C183" s="54" t="s">
        <v>193</v>
      </c>
      <c r="D183" s="54" t="s">
        <v>261</v>
      </c>
      <c r="E183" s="56"/>
      <c r="F183" s="57">
        <f>SUM(F185)</f>
        <v>5996</v>
      </c>
      <c r="G183" s="78"/>
      <c r="H183" s="78"/>
      <c r="I183" s="72">
        <f t="shared" si="12"/>
        <v>5996</v>
      </c>
      <c r="J183" s="78"/>
      <c r="K183" s="77">
        <f t="shared" si="13"/>
        <v>5996</v>
      </c>
      <c r="L183" s="78"/>
      <c r="M183" s="77">
        <f t="shared" si="14"/>
        <v>5996</v>
      </c>
      <c r="N183" s="77"/>
      <c r="O183" s="205"/>
      <c r="P183" s="77">
        <f t="shared" si="20"/>
        <v>5996</v>
      </c>
      <c r="Q183" s="205"/>
      <c r="R183" s="205"/>
      <c r="S183" s="77">
        <f t="shared" si="11"/>
        <v>5996</v>
      </c>
    </row>
    <row r="184" spans="1:19" s="2" customFormat="1" ht="39.75" customHeight="1">
      <c r="A184" s="149" t="s">
        <v>379</v>
      </c>
      <c r="B184" s="115">
        <v>463</v>
      </c>
      <c r="C184" s="56" t="s">
        <v>193</v>
      </c>
      <c r="D184" s="56" t="s">
        <v>386</v>
      </c>
      <c r="E184" s="56"/>
      <c r="F184" s="57">
        <f>SUM(F185)</f>
        <v>5996</v>
      </c>
      <c r="G184" s="78"/>
      <c r="H184" s="78"/>
      <c r="I184" s="72">
        <f t="shared" si="12"/>
        <v>5996</v>
      </c>
      <c r="J184" s="78"/>
      <c r="K184" s="77">
        <f t="shared" si="13"/>
        <v>5996</v>
      </c>
      <c r="L184" s="78"/>
      <c r="M184" s="77">
        <f t="shared" si="14"/>
        <v>5996</v>
      </c>
      <c r="N184" s="77"/>
      <c r="O184" s="205"/>
      <c r="P184" s="77">
        <f t="shared" si="20"/>
        <v>5996</v>
      </c>
      <c r="Q184" s="205"/>
      <c r="R184" s="205"/>
      <c r="S184" s="77">
        <f t="shared" si="11"/>
        <v>5996</v>
      </c>
    </row>
    <row r="185" spans="1:19" ht="35.25" customHeight="1">
      <c r="A185" s="49" t="s">
        <v>178</v>
      </c>
      <c r="B185" s="115">
        <v>463</v>
      </c>
      <c r="C185" s="56" t="s">
        <v>193</v>
      </c>
      <c r="D185" s="56" t="s">
        <v>387</v>
      </c>
      <c r="E185" s="56"/>
      <c r="F185" s="57">
        <f>SUM(F186,F187,F188)</f>
        <v>5996</v>
      </c>
      <c r="G185" s="78"/>
      <c r="H185" s="78"/>
      <c r="I185" s="72">
        <f t="shared" si="12"/>
        <v>5996</v>
      </c>
      <c r="J185" s="78"/>
      <c r="K185" s="77">
        <f t="shared" si="13"/>
        <v>5996</v>
      </c>
      <c r="L185" s="78"/>
      <c r="M185" s="77">
        <f t="shared" si="14"/>
        <v>5996</v>
      </c>
      <c r="N185" s="77"/>
      <c r="O185" s="205"/>
      <c r="P185" s="77">
        <f t="shared" si="20"/>
        <v>5996</v>
      </c>
      <c r="Q185" s="205"/>
      <c r="R185" s="205"/>
      <c r="S185" s="77">
        <f t="shared" si="11"/>
        <v>5996</v>
      </c>
    </row>
    <row r="186" spans="1:19" ht="29.25" customHeight="1">
      <c r="A186" s="51" t="s">
        <v>146</v>
      </c>
      <c r="B186" s="115">
        <v>463</v>
      </c>
      <c r="C186" s="56" t="s">
        <v>193</v>
      </c>
      <c r="D186" s="56" t="s">
        <v>387</v>
      </c>
      <c r="E186" s="56" t="s">
        <v>143</v>
      </c>
      <c r="F186" s="57">
        <v>4758</v>
      </c>
      <c r="G186" s="78"/>
      <c r="H186" s="78"/>
      <c r="I186" s="72">
        <f t="shared" si="12"/>
        <v>4758</v>
      </c>
      <c r="J186" s="78"/>
      <c r="K186" s="77">
        <f t="shared" si="13"/>
        <v>4758</v>
      </c>
      <c r="L186" s="78"/>
      <c r="M186" s="77">
        <f t="shared" si="14"/>
        <v>4758</v>
      </c>
      <c r="N186" s="77"/>
      <c r="O186" s="205"/>
      <c r="P186" s="77">
        <f t="shared" si="20"/>
        <v>4758</v>
      </c>
      <c r="Q186" s="205"/>
      <c r="R186" s="205"/>
      <c r="S186" s="77">
        <f t="shared" si="11"/>
        <v>4758</v>
      </c>
    </row>
    <row r="187" spans="1:19" s="2" customFormat="1" ht="39" customHeight="1">
      <c r="A187" s="51" t="s">
        <v>192</v>
      </c>
      <c r="B187" s="115">
        <v>463</v>
      </c>
      <c r="C187" s="61" t="s">
        <v>193</v>
      </c>
      <c r="D187" s="56" t="s">
        <v>387</v>
      </c>
      <c r="E187" s="61" t="s">
        <v>191</v>
      </c>
      <c r="F187" s="75">
        <v>1218</v>
      </c>
      <c r="G187" s="78"/>
      <c r="H187" s="78"/>
      <c r="I187" s="72">
        <f t="shared" si="12"/>
        <v>1218</v>
      </c>
      <c r="J187" s="78"/>
      <c r="K187" s="77">
        <f t="shared" si="13"/>
        <v>1218</v>
      </c>
      <c r="L187" s="78"/>
      <c r="M187" s="77">
        <f t="shared" si="14"/>
        <v>1218</v>
      </c>
      <c r="N187" s="77"/>
      <c r="O187" s="205"/>
      <c r="P187" s="77">
        <f t="shared" si="20"/>
        <v>1218</v>
      </c>
      <c r="Q187" s="205"/>
      <c r="R187" s="205"/>
      <c r="S187" s="77">
        <f t="shared" si="11"/>
        <v>1218</v>
      </c>
    </row>
    <row r="188" spans="1:19" s="2" customFormat="1" ht="24" customHeight="1">
      <c r="A188" s="51" t="s">
        <v>31</v>
      </c>
      <c r="B188" s="117">
        <v>463</v>
      </c>
      <c r="C188" s="61" t="s">
        <v>193</v>
      </c>
      <c r="D188" s="56" t="s">
        <v>387</v>
      </c>
      <c r="E188" s="56" t="s">
        <v>207</v>
      </c>
      <c r="F188" s="75">
        <v>20</v>
      </c>
      <c r="G188" s="78"/>
      <c r="H188" s="78"/>
      <c r="I188" s="72">
        <f t="shared" si="12"/>
        <v>20</v>
      </c>
      <c r="J188" s="78"/>
      <c r="K188" s="77">
        <f t="shared" si="13"/>
        <v>20</v>
      </c>
      <c r="L188" s="78"/>
      <c r="M188" s="77">
        <f t="shared" si="14"/>
        <v>20</v>
      </c>
      <c r="N188" s="77"/>
      <c r="O188" s="205"/>
      <c r="P188" s="77">
        <f t="shared" si="20"/>
        <v>20</v>
      </c>
      <c r="Q188" s="205"/>
      <c r="R188" s="205"/>
      <c r="S188" s="77">
        <f t="shared" si="11"/>
        <v>20</v>
      </c>
    </row>
    <row r="189" spans="1:19" s="2" customFormat="1" ht="30.75" customHeight="1">
      <c r="A189" s="228" t="s">
        <v>554</v>
      </c>
      <c r="B189" s="124">
        <v>464</v>
      </c>
      <c r="C189" s="125"/>
      <c r="D189" s="56"/>
      <c r="E189" s="61"/>
      <c r="F189" s="76">
        <f>F194+F208+F190</f>
        <v>30983.1</v>
      </c>
      <c r="G189" s="77">
        <f>G194+G204</f>
        <v>2592.6</v>
      </c>
      <c r="H189" s="77">
        <f>H194</f>
        <v>10000</v>
      </c>
      <c r="I189" s="72">
        <f t="shared" si="12"/>
        <v>43575.7</v>
      </c>
      <c r="J189" s="77">
        <f>J194</f>
        <v>3500</v>
      </c>
      <c r="K189" s="77">
        <f t="shared" si="13"/>
        <v>47075.7</v>
      </c>
      <c r="L189" s="77">
        <f>L194</f>
        <v>19760</v>
      </c>
      <c r="M189" s="77">
        <f t="shared" si="14"/>
        <v>66835.7</v>
      </c>
      <c r="N189" s="77"/>
      <c r="O189" s="217">
        <f>O194+O204</f>
        <v>12900</v>
      </c>
      <c r="P189" s="77">
        <f t="shared" si="20"/>
        <v>79735.7</v>
      </c>
      <c r="Q189" s="205"/>
      <c r="R189" s="217">
        <f>R204</f>
        <v>-4000</v>
      </c>
      <c r="S189" s="77">
        <f t="shared" si="11"/>
        <v>75735.7</v>
      </c>
    </row>
    <row r="190" spans="1:19" s="2" customFormat="1" ht="39" customHeight="1">
      <c r="A190" s="141" t="s">
        <v>64</v>
      </c>
      <c r="B190" s="124">
        <v>464</v>
      </c>
      <c r="C190" s="54" t="s">
        <v>63</v>
      </c>
      <c r="D190" s="56"/>
      <c r="E190" s="61"/>
      <c r="F190" s="76">
        <f>F191</f>
        <v>0</v>
      </c>
      <c r="G190" s="77"/>
      <c r="H190" s="77"/>
      <c r="I190" s="72">
        <f t="shared" si="12"/>
        <v>0</v>
      </c>
      <c r="J190" s="77"/>
      <c r="K190" s="77">
        <f t="shared" si="13"/>
        <v>0</v>
      </c>
      <c r="L190" s="78"/>
      <c r="M190" s="78">
        <f t="shared" si="14"/>
        <v>0</v>
      </c>
      <c r="N190" s="78"/>
      <c r="O190" s="205"/>
      <c r="P190" s="77">
        <f t="shared" si="20"/>
        <v>0</v>
      </c>
      <c r="Q190" s="205"/>
      <c r="R190" s="205"/>
      <c r="S190" s="77">
        <f t="shared" si="11"/>
        <v>0</v>
      </c>
    </row>
    <row r="191" spans="1:19" s="2" customFormat="1" ht="48.75" customHeight="1">
      <c r="A191" s="229" t="s">
        <v>500</v>
      </c>
      <c r="B191" s="124">
        <v>464</v>
      </c>
      <c r="C191" s="54" t="s">
        <v>63</v>
      </c>
      <c r="D191" s="62" t="s">
        <v>556</v>
      </c>
      <c r="E191" s="61"/>
      <c r="F191" s="76">
        <f>F192</f>
        <v>0</v>
      </c>
      <c r="G191" s="77"/>
      <c r="H191" s="77"/>
      <c r="I191" s="72">
        <f t="shared" si="12"/>
        <v>0</v>
      </c>
      <c r="J191" s="77"/>
      <c r="K191" s="77">
        <f t="shared" si="13"/>
        <v>0</v>
      </c>
      <c r="L191" s="78"/>
      <c r="M191" s="78">
        <f t="shared" si="14"/>
        <v>0</v>
      </c>
      <c r="N191" s="78"/>
      <c r="O191" s="205"/>
      <c r="P191" s="77">
        <f t="shared" si="20"/>
        <v>0</v>
      </c>
      <c r="Q191" s="205"/>
      <c r="R191" s="205"/>
      <c r="S191" s="77">
        <f t="shared" si="11"/>
        <v>0</v>
      </c>
    </row>
    <row r="192" spans="1:19" s="2" customFormat="1" ht="39" customHeight="1">
      <c r="A192" s="230" t="s">
        <v>555</v>
      </c>
      <c r="B192" s="126">
        <v>464</v>
      </c>
      <c r="C192" s="56" t="s">
        <v>63</v>
      </c>
      <c r="D192" s="62" t="s">
        <v>556</v>
      </c>
      <c r="E192" s="62"/>
      <c r="F192" s="79">
        <f>F193</f>
        <v>0</v>
      </c>
      <c r="G192" s="77"/>
      <c r="H192" s="77"/>
      <c r="I192" s="72">
        <f t="shared" si="12"/>
        <v>0</v>
      </c>
      <c r="J192" s="77"/>
      <c r="K192" s="77">
        <f t="shared" si="13"/>
        <v>0</v>
      </c>
      <c r="L192" s="78"/>
      <c r="M192" s="78">
        <f t="shared" si="14"/>
        <v>0</v>
      </c>
      <c r="N192" s="78"/>
      <c r="O192" s="205"/>
      <c r="P192" s="77">
        <f t="shared" si="20"/>
        <v>0</v>
      </c>
      <c r="Q192" s="205"/>
      <c r="R192" s="205"/>
      <c r="S192" s="77">
        <f t="shared" si="11"/>
        <v>0</v>
      </c>
    </row>
    <row r="193" spans="1:19" s="2" customFormat="1" ht="39" customHeight="1">
      <c r="A193" s="231" t="s">
        <v>192</v>
      </c>
      <c r="B193" s="126">
        <v>464</v>
      </c>
      <c r="C193" s="56" t="s">
        <v>63</v>
      </c>
      <c r="D193" s="62" t="s">
        <v>556</v>
      </c>
      <c r="E193" s="62" t="s">
        <v>191</v>
      </c>
      <c r="F193" s="79">
        <v>0</v>
      </c>
      <c r="G193" s="77"/>
      <c r="H193" s="77"/>
      <c r="I193" s="72">
        <f t="shared" si="12"/>
        <v>0</v>
      </c>
      <c r="J193" s="77"/>
      <c r="K193" s="77">
        <f t="shared" si="13"/>
        <v>0</v>
      </c>
      <c r="L193" s="78"/>
      <c r="M193" s="78">
        <f t="shared" si="14"/>
        <v>0</v>
      </c>
      <c r="N193" s="78"/>
      <c r="O193" s="205"/>
      <c r="P193" s="77">
        <f t="shared" si="20"/>
        <v>0</v>
      </c>
      <c r="Q193" s="205"/>
      <c r="R193" s="205"/>
      <c r="S193" s="77">
        <f t="shared" si="11"/>
        <v>0</v>
      </c>
    </row>
    <row r="194" spans="1:19" s="2" customFormat="1" ht="27" customHeight="1">
      <c r="A194" s="229" t="s">
        <v>288</v>
      </c>
      <c r="B194" s="124">
        <v>464</v>
      </c>
      <c r="C194" s="127" t="s">
        <v>333</v>
      </c>
      <c r="D194" s="127"/>
      <c r="E194" s="62"/>
      <c r="F194" s="128">
        <f t="shared" ref="F194:H195" si="22">F195</f>
        <v>16815</v>
      </c>
      <c r="G194" s="77">
        <f t="shared" si="22"/>
        <v>550</v>
      </c>
      <c r="H194" s="77">
        <f t="shared" si="22"/>
        <v>10000</v>
      </c>
      <c r="I194" s="72">
        <f t="shared" si="12"/>
        <v>27365</v>
      </c>
      <c r="J194" s="77">
        <f>J195</f>
        <v>3500</v>
      </c>
      <c r="K194" s="77">
        <f t="shared" si="13"/>
        <v>30865</v>
      </c>
      <c r="L194" s="77">
        <f>L195</f>
        <v>19760</v>
      </c>
      <c r="M194" s="77">
        <f t="shared" si="14"/>
        <v>50625</v>
      </c>
      <c r="N194" s="77"/>
      <c r="O194" s="217">
        <f>O195</f>
        <v>5900</v>
      </c>
      <c r="P194" s="77">
        <f t="shared" si="20"/>
        <v>56525</v>
      </c>
      <c r="Q194" s="205"/>
      <c r="R194" s="205"/>
      <c r="S194" s="77">
        <f t="shared" si="11"/>
        <v>56525</v>
      </c>
    </row>
    <row r="195" spans="1:19" s="2" customFormat="1" ht="43.5" customHeight="1">
      <c r="A195" s="229" t="s">
        <v>684</v>
      </c>
      <c r="B195" s="124">
        <v>464</v>
      </c>
      <c r="C195" s="127" t="s">
        <v>333</v>
      </c>
      <c r="D195" s="62"/>
      <c r="E195" s="62"/>
      <c r="F195" s="128">
        <f t="shared" si="22"/>
        <v>16815</v>
      </c>
      <c r="G195" s="77">
        <f t="shared" si="22"/>
        <v>550</v>
      </c>
      <c r="H195" s="77">
        <f t="shared" si="22"/>
        <v>10000</v>
      </c>
      <c r="I195" s="72">
        <f t="shared" si="12"/>
        <v>27365</v>
      </c>
      <c r="J195" s="77">
        <f>J196</f>
        <v>3500</v>
      </c>
      <c r="K195" s="77">
        <f t="shared" si="13"/>
        <v>30865</v>
      </c>
      <c r="L195" s="77">
        <f>L196</f>
        <v>19760</v>
      </c>
      <c r="M195" s="77">
        <f t="shared" si="14"/>
        <v>50625</v>
      </c>
      <c r="N195" s="77"/>
      <c r="O195" s="217">
        <f>O196</f>
        <v>5900</v>
      </c>
      <c r="P195" s="77">
        <f t="shared" si="20"/>
        <v>56525</v>
      </c>
      <c r="Q195" s="205"/>
      <c r="R195" s="205"/>
      <c r="S195" s="77">
        <f t="shared" si="11"/>
        <v>56525</v>
      </c>
    </row>
    <row r="196" spans="1:19" s="2" customFormat="1" ht="39" customHeight="1">
      <c r="A196" s="230" t="s">
        <v>501</v>
      </c>
      <c r="B196" s="126">
        <v>464</v>
      </c>
      <c r="C196" s="88" t="s">
        <v>112</v>
      </c>
      <c r="D196" s="62" t="s">
        <v>264</v>
      </c>
      <c r="E196" s="62"/>
      <c r="F196" s="79">
        <f>F197+F202</f>
        <v>16815</v>
      </c>
      <c r="G196" s="78">
        <v>550</v>
      </c>
      <c r="H196" s="78">
        <f>H197</f>
        <v>10000</v>
      </c>
      <c r="I196" s="72">
        <f t="shared" si="12"/>
        <v>27365</v>
      </c>
      <c r="J196" s="78">
        <f>J197</f>
        <v>3500</v>
      </c>
      <c r="K196" s="78">
        <f t="shared" si="13"/>
        <v>30865</v>
      </c>
      <c r="L196" s="78">
        <f>L197</f>
        <v>19760</v>
      </c>
      <c r="M196" s="78">
        <f t="shared" si="14"/>
        <v>50625</v>
      </c>
      <c r="N196" s="78"/>
      <c r="O196" s="205">
        <f>O197</f>
        <v>5900</v>
      </c>
      <c r="P196" s="77">
        <f t="shared" si="20"/>
        <v>56525</v>
      </c>
      <c r="Q196" s="205"/>
      <c r="R196" s="205"/>
      <c r="S196" s="77">
        <f t="shared" si="11"/>
        <v>56525</v>
      </c>
    </row>
    <row r="197" spans="1:19" s="2" customFormat="1" ht="24" customHeight="1">
      <c r="A197" s="232" t="s">
        <v>502</v>
      </c>
      <c r="B197" s="126">
        <v>464</v>
      </c>
      <c r="C197" s="88" t="s">
        <v>112</v>
      </c>
      <c r="D197" s="62" t="s">
        <v>725</v>
      </c>
      <c r="E197" s="62"/>
      <c r="F197" s="79">
        <f>F198+F199+F200+F201</f>
        <v>16315</v>
      </c>
      <c r="G197" s="78">
        <f>G198+G199</f>
        <v>550</v>
      </c>
      <c r="H197" s="78">
        <f>H198+H199+H200</f>
        <v>10000</v>
      </c>
      <c r="I197" s="72">
        <f t="shared" si="12"/>
        <v>26865</v>
      </c>
      <c r="J197" s="78">
        <f>J198</f>
        <v>3500</v>
      </c>
      <c r="K197" s="78">
        <f t="shared" si="13"/>
        <v>30365</v>
      </c>
      <c r="L197" s="78">
        <f>L198</f>
        <v>19760</v>
      </c>
      <c r="M197" s="78">
        <f t="shared" si="14"/>
        <v>50125</v>
      </c>
      <c r="N197" s="78"/>
      <c r="O197" s="205">
        <f>O198</f>
        <v>5900</v>
      </c>
      <c r="P197" s="77">
        <f t="shared" si="20"/>
        <v>56025</v>
      </c>
      <c r="Q197" s="205"/>
      <c r="R197" s="205"/>
      <c r="S197" s="77">
        <f t="shared" si="11"/>
        <v>56025</v>
      </c>
    </row>
    <row r="198" spans="1:19" s="2" customFormat="1" ht="39" customHeight="1">
      <c r="A198" s="231" t="s">
        <v>192</v>
      </c>
      <c r="B198" s="126">
        <v>464</v>
      </c>
      <c r="C198" s="88" t="s">
        <v>112</v>
      </c>
      <c r="D198" s="62" t="s">
        <v>406</v>
      </c>
      <c r="E198" s="62" t="s">
        <v>191</v>
      </c>
      <c r="F198" s="79">
        <v>10815</v>
      </c>
      <c r="G198" s="78">
        <v>3550</v>
      </c>
      <c r="H198" s="78">
        <v>3942</v>
      </c>
      <c r="I198" s="72">
        <f t="shared" si="12"/>
        <v>18307</v>
      </c>
      <c r="J198" s="78">
        <v>3500</v>
      </c>
      <c r="K198" s="78">
        <f t="shared" si="13"/>
        <v>21807</v>
      </c>
      <c r="L198" s="78">
        <v>19760</v>
      </c>
      <c r="M198" s="78">
        <f t="shared" si="14"/>
        <v>41567</v>
      </c>
      <c r="N198" s="78"/>
      <c r="O198" s="205">
        <v>5900</v>
      </c>
      <c r="P198" s="77">
        <f t="shared" si="20"/>
        <v>47467</v>
      </c>
      <c r="Q198" s="205"/>
      <c r="R198" s="205"/>
      <c r="S198" s="77">
        <f t="shared" si="11"/>
        <v>47467</v>
      </c>
    </row>
    <row r="199" spans="1:19" s="2" customFormat="1" ht="29.25" customHeight="1">
      <c r="A199" s="143" t="s">
        <v>733</v>
      </c>
      <c r="B199" s="117">
        <v>464</v>
      </c>
      <c r="C199" s="86" t="s">
        <v>112</v>
      </c>
      <c r="D199" s="56" t="s">
        <v>504</v>
      </c>
      <c r="E199" s="62" t="s">
        <v>583</v>
      </c>
      <c r="F199" s="79">
        <v>3000</v>
      </c>
      <c r="G199" s="78">
        <v>-3000</v>
      </c>
      <c r="H199" s="78">
        <v>4500</v>
      </c>
      <c r="I199" s="72">
        <f t="shared" si="12"/>
        <v>4500</v>
      </c>
      <c r="J199" s="78"/>
      <c r="K199" s="77">
        <f t="shared" si="13"/>
        <v>4500</v>
      </c>
      <c r="L199" s="78"/>
      <c r="M199" s="78">
        <f t="shared" si="14"/>
        <v>4500</v>
      </c>
      <c r="N199" s="78"/>
      <c r="O199" s="205"/>
      <c r="P199" s="77">
        <f t="shared" si="20"/>
        <v>4500</v>
      </c>
      <c r="Q199" s="205"/>
      <c r="R199" s="205"/>
      <c r="S199" s="77">
        <f t="shared" si="11"/>
        <v>4500</v>
      </c>
    </row>
    <row r="200" spans="1:19" s="2" customFormat="1" ht="29.25" customHeight="1">
      <c r="A200" s="143" t="s">
        <v>732</v>
      </c>
      <c r="B200" s="117">
        <v>464</v>
      </c>
      <c r="C200" s="86" t="s">
        <v>112</v>
      </c>
      <c r="D200" s="56" t="s">
        <v>731</v>
      </c>
      <c r="E200" s="62" t="s">
        <v>191</v>
      </c>
      <c r="F200" s="79">
        <v>2000</v>
      </c>
      <c r="G200" s="78"/>
      <c r="H200" s="78">
        <v>1558</v>
      </c>
      <c r="I200" s="72">
        <f t="shared" si="12"/>
        <v>3558</v>
      </c>
      <c r="J200" s="78"/>
      <c r="K200" s="77">
        <f t="shared" si="13"/>
        <v>3558</v>
      </c>
      <c r="L200" s="78"/>
      <c r="M200" s="78">
        <f t="shared" si="14"/>
        <v>3558</v>
      </c>
      <c r="N200" s="78"/>
      <c r="O200" s="205"/>
      <c r="P200" s="77">
        <f t="shared" si="20"/>
        <v>3558</v>
      </c>
      <c r="Q200" s="205"/>
      <c r="R200" s="205"/>
      <c r="S200" s="77">
        <f t="shared" si="11"/>
        <v>3558</v>
      </c>
    </row>
    <row r="201" spans="1:19" s="2" customFormat="1" ht="29.25" customHeight="1">
      <c r="A201" s="143" t="s">
        <v>723</v>
      </c>
      <c r="B201" s="117">
        <v>464</v>
      </c>
      <c r="C201" s="86" t="s">
        <v>112</v>
      </c>
      <c r="D201" s="56" t="s">
        <v>724</v>
      </c>
      <c r="E201" s="62" t="s">
        <v>191</v>
      </c>
      <c r="F201" s="79">
        <v>500</v>
      </c>
      <c r="G201" s="78"/>
      <c r="H201" s="78"/>
      <c r="I201" s="72">
        <f t="shared" si="12"/>
        <v>500</v>
      </c>
      <c r="J201" s="78"/>
      <c r="K201" s="77">
        <f t="shared" si="13"/>
        <v>500</v>
      </c>
      <c r="L201" s="78"/>
      <c r="M201" s="78">
        <f t="shared" si="14"/>
        <v>500</v>
      </c>
      <c r="N201" s="78"/>
      <c r="O201" s="205"/>
      <c r="P201" s="77">
        <f t="shared" si="20"/>
        <v>500</v>
      </c>
      <c r="Q201" s="205"/>
      <c r="R201" s="205"/>
      <c r="S201" s="77">
        <f t="shared" si="11"/>
        <v>500</v>
      </c>
    </row>
    <row r="202" spans="1:19" ht="24.75" customHeight="1">
      <c r="A202" s="143" t="s">
        <v>209</v>
      </c>
      <c r="B202" s="126">
        <v>464</v>
      </c>
      <c r="C202" s="86" t="s">
        <v>112</v>
      </c>
      <c r="D202" s="56" t="s">
        <v>505</v>
      </c>
      <c r="E202" s="56"/>
      <c r="F202" s="57">
        <f>F203</f>
        <v>500</v>
      </c>
      <c r="G202" s="78"/>
      <c r="H202" s="78"/>
      <c r="I202" s="72">
        <f t="shared" si="12"/>
        <v>500</v>
      </c>
      <c r="J202" s="78"/>
      <c r="K202" s="77">
        <f t="shared" si="13"/>
        <v>500</v>
      </c>
      <c r="L202" s="78"/>
      <c r="M202" s="78">
        <f t="shared" si="14"/>
        <v>500</v>
      </c>
      <c r="N202" s="78"/>
      <c r="O202" s="205"/>
      <c r="P202" s="77">
        <f t="shared" si="20"/>
        <v>500</v>
      </c>
      <c r="Q202" s="205"/>
      <c r="R202" s="205"/>
      <c r="S202" s="77">
        <f t="shared" si="11"/>
        <v>500</v>
      </c>
    </row>
    <row r="203" spans="1:19" ht="36" customHeight="1">
      <c r="A203" s="143" t="s">
        <v>192</v>
      </c>
      <c r="B203" s="126">
        <v>464</v>
      </c>
      <c r="C203" s="86" t="s">
        <v>112</v>
      </c>
      <c r="D203" s="56" t="s">
        <v>505</v>
      </c>
      <c r="E203" s="56" t="s">
        <v>191</v>
      </c>
      <c r="F203" s="57">
        <v>500</v>
      </c>
      <c r="G203" s="78"/>
      <c r="H203" s="78"/>
      <c r="I203" s="72">
        <f t="shared" si="12"/>
        <v>500</v>
      </c>
      <c r="J203" s="78"/>
      <c r="K203" s="77">
        <f t="shared" si="13"/>
        <v>500</v>
      </c>
      <c r="L203" s="78"/>
      <c r="M203" s="78">
        <f t="shared" si="14"/>
        <v>500</v>
      </c>
      <c r="N203" s="78"/>
      <c r="O203" s="205"/>
      <c r="P203" s="77">
        <f t="shared" si="20"/>
        <v>500</v>
      </c>
      <c r="Q203" s="205"/>
      <c r="R203" s="205"/>
      <c r="S203" s="77">
        <f t="shared" si="11"/>
        <v>500</v>
      </c>
    </row>
    <row r="204" spans="1:19" s="2" customFormat="1" ht="21.75" customHeight="1">
      <c r="A204" s="233" t="s">
        <v>591</v>
      </c>
      <c r="B204" s="124">
        <v>464</v>
      </c>
      <c r="C204" s="68" t="s">
        <v>581</v>
      </c>
      <c r="D204" s="62"/>
      <c r="E204" s="62"/>
      <c r="F204" s="128">
        <f>F208</f>
        <v>14168.1</v>
      </c>
      <c r="G204" s="77">
        <f>G208+G206</f>
        <v>2042.6</v>
      </c>
      <c r="H204" s="77"/>
      <c r="I204" s="72">
        <f t="shared" si="12"/>
        <v>16210.7</v>
      </c>
      <c r="J204" s="77"/>
      <c r="K204" s="77">
        <f t="shared" si="13"/>
        <v>16210.7</v>
      </c>
      <c r="L204" s="78"/>
      <c r="M204" s="77">
        <f t="shared" si="14"/>
        <v>16210.7</v>
      </c>
      <c r="N204" s="77"/>
      <c r="O204" s="217">
        <f>O205</f>
        <v>7000</v>
      </c>
      <c r="P204" s="77">
        <f t="shared" si="20"/>
        <v>23210.7</v>
      </c>
      <c r="Q204" s="205"/>
      <c r="R204" s="205">
        <f>R205</f>
        <v>-4000</v>
      </c>
      <c r="S204" s="77">
        <f t="shared" si="11"/>
        <v>19210.7</v>
      </c>
    </row>
    <row r="205" spans="1:19" s="2" customFormat="1" ht="27.75" customHeight="1">
      <c r="A205" s="143" t="s">
        <v>209</v>
      </c>
      <c r="B205" s="126">
        <v>464</v>
      </c>
      <c r="C205" s="86" t="s">
        <v>581</v>
      </c>
      <c r="D205" s="56" t="s">
        <v>505</v>
      </c>
      <c r="E205" s="62"/>
      <c r="F205" s="128"/>
      <c r="G205" s="78">
        <v>560</v>
      </c>
      <c r="H205" s="78"/>
      <c r="I205" s="72">
        <f t="shared" si="12"/>
        <v>560</v>
      </c>
      <c r="J205" s="78"/>
      <c r="K205" s="77">
        <f t="shared" si="13"/>
        <v>560</v>
      </c>
      <c r="L205" s="78"/>
      <c r="M205" s="78">
        <f t="shared" si="14"/>
        <v>560</v>
      </c>
      <c r="N205" s="78"/>
      <c r="O205" s="205">
        <f>O206</f>
        <v>7000</v>
      </c>
      <c r="P205" s="77">
        <f t="shared" si="20"/>
        <v>7560</v>
      </c>
      <c r="Q205" s="205"/>
      <c r="R205" s="205">
        <f>R206</f>
        <v>-4000</v>
      </c>
      <c r="S205" s="77">
        <f t="shared" si="11"/>
        <v>3560</v>
      </c>
    </row>
    <row r="206" spans="1:19" s="2" customFormat="1" ht="28.5" customHeight="1">
      <c r="A206" s="143" t="s">
        <v>192</v>
      </c>
      <c r="B206" s="126">
        <v>464</v>
      </c>
      <c r="C206" s="86" t="s">
        <v>581</v>
      </c>
      <c r="D206" s="56" t="s">
        <v>505</v>
      </c>
      <c r="E206" s="62" t="s">
        <v>191</v>
      </c>
      <c r="F206" s="128"/>
      <c r="G206" s="78">
        <v>560</v>
      </c>
      <c r="H206" s="78"/>
      <c r="I206" s="72">
        <f t="shared" si="12"/>
        <v>560</v>
      </c>
      <c r="J206" s="78"/>
      <c r="K206" s="77">
        <f t="shared" si="13"/>
        <v>560</v>
      </c>
      <c r="L206" s="78"/>
      <c r="M206" s="78">
        <f t="shared" si="14"/>
        <v>560</v>
      </c>
      <c r="N206" s="78"/>
      <c r="O206" s="205">
        <v>7000</v>
      </c>
      <c r="P206" s="77">
        <f t="shared" si="20"/>
        <v>7560</v>
      </c>
      <c r="Q206" s="205"/>
      <c r="R206" s="205">
        <v>-4000</v>
      </c>
      <c r="S206" s="77">
        <f t="shared" ref="S206:S271" si="23">P206+Q206+R206</f>
        <v>3560</v>
      </c>
    </row>
    <row r="207" spans="1:19" s="2" customFormat="1" ht="30.75" customHeight="1">
      <c r="A207" s="141" t="s">
        <v>691</v>
      </c>
      <c r="B207" s="126">
        <v>464</v>
      </c>
      <c r="C207" s="86" t="s">
        <v>581</v>
      </c>
      <c r="D207" s="56" t="s">
        <v>589</v>
      </c>
      <c r="E207" s="56"/>
      <c r="F207" s="79">
        <f>F208</f>
        <v>14168.1</v>
      </c>
      <c r="G207" s="78">
        <f>G208</f>
        <v>1482.6</v>
      </c>
      <c r="H207" s="78"/>
      <c r="I207" s="72">
        <f t="shared" si="12"/>
        <v>15650.7</v>
      </c>
      <c r="J207" s="78"/>
      <c r="K207" s="77">
        <f t="shared" si="13"/>
        <v>15650.7</v>
      </c>
      <c r="L207" s="78"/>
      <c r="M207" s="78">
        <f t="shared" si="14"/>
        <v>15650.7</v>
      </c>
      <c r="N207" s="78"/>
      <c r="O207" s="205"/>
      <c r="P207" s="77">
        <f t="shared" si="20"/>
        <v>15650.7</v>
      </c>
      <c r="Q207" s="205"/>
      <c r="R207" s="205"/>
      <c r="S207" s="77">
        <f t="shared" si="23"/>
        <v>15650.7</v>
      </c>
    </row>
    <row r="208" spans="1:19" s="2" customFormat="1" ht="39" customHeight="1">
      <c r="A208" s="141" t="s">
        <v>580</v>
      </c>
      <c r="B208" s="126">
        <v>464</v>
      </c>
      <c r="C208" s="86" t="s">
        <v>581</v>
      </c>
      <c r="D208" s="56" t="s">
        <v>582</v>
      </c>
      <c r="E208" s="56"/>
      <c r="F208" s="79">
        <f>F209+F210</f>
        <v>14168.1</v>
      </c>
      <c r="G208" s="78">
        <f>G209+G210</f>
        <v>1482.6</v>
      </c>
      <c r="H208" s="78"/>
      <c r="I208" s="72">
        <f t="shared" si="12"/>
        <v>15650.7</v>
      </c>
      <c r="J208" s="78"/>
      <c r="K208" s="77">
        <f t="shared" si="13"/>
        <v>15650.7</v>
      </c>
      <c r="L208" s="78"/>
      <c r="M208" s="78">
        <f t="shared" si="14"/>
        <v>15650.7</v>
      </c>
      <c r="N208" s="78"/>
      <c r="O208" s="205"/>
      <c r="P208" s="77">
        <f t="shared" si="20"/>
        <v>15650.7</v>
      </c>
      <c r="Q208" s="205"/>
      <c r="R208" s="205"/>
      <c r="S208" s="77">
        <f t="shared" si="23"/>
        <v>15650.7</v>
      </c>
    </row>
    <row r="209" spans="1:19" s="2" customFormat="1" ht="39" customHeight="1">
      <c r="A209" s="51" t="s">
        <v>692</v>
      </c>
      <c r="B209" s="126">
        <v>464</v>
      </c>
      <c r="C209" s="86" t="s">
        <v>581</v>
      </c>
      <c r="D209" s="56" t="s">
        <v>582</v>
      </c>
      <c r="E209" s="56" t="s">
        <v>191</v>
      </c>
      <c r="F209" s="79">
        <v>2210</v>
      </c>
      <c r="G209" s="78">
        <v>-1110</v>
      </c>
      <c r="H209" s="78"/>
      <c r="I209" s="72">
        <f t="shared" si="12"/>
        <v>1100</v>
      </c>
      <c r="J209" s="78"/>
      <c r="K209" s="77">
        <f t="shared" si="13"/>
        <v>1100</v>
      </c>
      <c r="L209" s="78"/>
      <c r="M209" s="78">
        <f t="shared" si="14"/>
        <v>1100</v>
      </c>
      <c r="N209" s="78"/>
      <c r="O209" s="205"/>
      <c r="P209" s="77">
        <f t="shared" si="20"/>
        <v>1100</v>
      </c>
      <c r="Q209" s="205"/>
      <c r="R209" s="205"/>
      <c r="S209" s="77">
        <f t="shared" si="23"/>
        <v>1100</v>
      </c>
    </row>
    <row r="210" spans="1:19" s="2" customFormat="1" ht="24.75" customHeight="1">
      <c r="A210" s="51" t="s">
        <v>647</v>
      </c>
      <c r="B210" s="126">
        <v>464</v>
      </c>
      <c r="C210" s="86" t="s">
        <v>581</v>
      </c>
      <c r="D210" s="56" t="s">
        <v>582</v>
      </c>
      <c r="E210" s="56" t="s">
        <v>191</v>
      </c>
      <c r="F210" s="79">
        <v>11958.1</v>
      </c>
      <c r="G210" s="78">
        <v>2592.6</v>
      </c>
      <c r="H210" s="78"/>
      <c r="I210" s="72">
        <f t="shared" si="12"/>
        <v>14550.7</v>
      </c>
      <c r="J210" s="78"/>
      <c r="K210" s="77">
        <f t="shared" si="13"/>
        <v>14550.7</v>
      </c>
      <c r="L210" s="78"/>
      <c r="M210" s="78">
        <f t="shared" si="14"/>
        <v>14550.7</v>
      </c>
      <c r="N210" s="78"/>
      <c r="O210" s="205"/>
      <c r="P210" s="77">
        <f t="shared" si="20"/>
        <v>14550.7</v>
      </c>
      <c r="Q210" s="205"/>
      <c r="R210" s="205"/>
      <c r="S210" s="77">
        <f t="shared" si="23"/>
        <v>14550.7</v>
      </c>
    </row>
    <row r="211" spans="1:19" ht="35.25" customHeight="1">
      <c r="A211" s="224" t="s">
        <v>328</v>
      </c>
      <c r="B211" s="114">
        <v>466</v>
      </c>
      <c r="C211" s="55"/>
      <c r="D211" s="56"/>
      <c r="E211" s="56"/>
      <c r="F211" s="72">
        <f>F212+F228+F262+F267+F274+F281+F225+F270</f>
        <v>95557.5</v>
      </c>
      <c r="G211" s="72">
        <f>G212+G228+G262+G267+G274+G281+G225+G270</f>
        <v>1400.67</v>
      </c>
      <c r="H211" s="72"/>
      <c r="I211" s="72">
        <f t="shared" si="12"/>
        <v>96958.17</v>
      </c>
      <c r="J211" s="72">
        <f>J212+J228+J262+J267+J274+J281+J225+J270</f>
        <v>34134.400000000001</v>
      </c>
      <c r="K211" s="77">
        <f t="shared" si="13"/>
        <v>131092.57</v>
      </c>
      <c r="L211" s="72">
        <f>L212+L228+L262+L267+L274+L281+L225+L270</f>
        <v>23753</v>
      </c>
      <c r="M211" s="77">
        <f t="shared" si="14"/>
        <v>154845.57</v>
      </c>
      <c r="N211" s="77">
        <f>N228</f>
        <v>14099.8</v>
      </c>
      <c r="O211" s="53">
        <f>O212+O228+O262+O267+O274+O281+O225+O270</f>
        <v>6828</v>
      </c>
      <c r="P211" s="77">
        <f t="shared" si="20"/>
        <v>175773.37</v>
      </c>
      <c r="Q211" s="217">
        <f>Q262+Q267</f>
        <v>0</v>
      </c>
      <c r="R211" s="217">
        <f>R228+R262+R267</f>
        <v>6500</v>
      </c>
      <c r="S211" s="77">
        <f t="shared" si="23"/>
        <v>182273.37</v>
      </c>
    </row>
    <row r="212" spans="1:19" ht="27.75" hidden="1" customHeight="1">
      <c r="A212" s="141" t="s">
        <v>115</v>
      </c>
      <c r="B212" s="114">
        <v>466</v>
      </c>
      <c r="C212" s="53" t="s">
        <v>116</v>
      </c>
      <c r="D212" s="54"/>
      <c r="E212" s="54"/>
      <c r="F212" s="72">
        <f>SUM(F213)+F220</f>
        <v>64299.8</v>
      </c>
      <c r="G212" s="78"/>
      <c r="H212" s="78"/>
      <c r="I212" s="72">
        <f t="shared" si="12"/>
        <v>64299.8</v>
      </c>
      <c r="J212" s="78"/>
      <c r="K212" s="77">
        <f t="shared" si="13"/>
        <v>64299.8</v>
      </c>
      <c r="L212" s="78"/>
      <c r="M212" s="77">
        <f t="shared" si="14"/>
        <v>64299.8</v>
      </c>
      <c r="N212" s="77"/>
      <c r="O212" s="205"/>
      <c r="P212" s="77">
        <f t="shared" si="20"/>
        <v>64299.8</v>
      </c>
      <c r="Q212" s="205"/>
      <c r="R212" s="205"/>
      <c r="S212" s="77">
        <f t="shared" si="23"/>
        <v>64299.8</v>
      </c>
    </row>
    <row r="213" spans="1:19" ht="33" hidden="1" customHeight="1">
      <c r="A213" s="141" t="s">
        <v>676</v>
      </c>
      <c r="B213" s="114">
        <v>466</v>
      </c>
      <c r="C213" s="53" t="s">
        <v>116</v>
      </c>
      <c r="D213" s="54" t="s">
        <v>262</v>
      </c>
      <c r="E213" s="54"/>
      <c r="F213" s="72">
        <f>SUM(F215,F217,F219)</f>
        <v>64299.8</v>
      </c>
      <c r="G213" s="78"/>
      <c r="H213" s="78"/>
      <c r="I213" s="72">
        <f t="shared" ref="I213:I280" si="24">F213+G213+H213</f>
        <v>64299.8</v>
      </c>
      <c r="J213" s="78"/>
      <c r="K213" s="77">
        <f t="shared" ref="K213:K281" si="25">I213+J213</f>
        <v>64299.8</v>
      </c>
      <c r="L213" s="78"/>
      <c r="M213" s="77">
        <f t="shared" ref="M213:M281" si="26">K213+L213</f>
        <v>64299.8</v>
      </c>
      <c r="N213" s="77"/>
      <c r="O213" s="205"/>
      <c r="P213" s="77">
        <f t="shared" si="20"/>
        <v>64299.8</v>
      </c>
      <c r="Q213" s="205"/>
      <c r="R213" s="205"/>
      <c r="S213" s="77">
        <f t="shared" si="23"/>
        <v>64299.8</v>
      </c>
    </row>
    <row r="214" spans="1:19" ht="31.5" hidden="1" customHeight="1">
      <c r="A214" s="149" t="s">
        <v>522</v>
      </c>
      <c r="B214" s="117">
        <v>466</v>
      </c>
      <c r="C214" s="55" t="s">
        <v>116</v>
      </c>
      <c r="D214" s="56" t="s">
        <v>396</v>
      </c>
      <c r="E214" s="54"/>
      <c r="F214" s="72">
        <f>SUM(F215,F217)</f>
        <v>18872</v>
      </c>
      <c r="G214" s="78"/>
      <c r="H214" s="78"/>
      <c r="I214" s="72">
        <f t="shared" si="24"/>
        <v>18872</v>
      </c>
      <c r="J214" s="78"/>
      <c r="K214" s="78">
        <f t="shared" si="25"/>
        <v>18872</v>
      </c>
      <c r="L214" s="78"/>
      <c r="M214" s="78">
        <f t="shared" si="26"/>
        <v>18872</v>
      </c>
      <c r="N214" s="78"/>
      <c r="O214" s="205"/>
      <c r="P214" s="77">
        <f t="shared" si="20"/>
        <v>18872</v>
      </c>
      <c r="Q214" s="205"/>
      <c r="R214" s="205"/>
      <c r="S214" s="77">
        <f t="shared" si="23"/>
        <v>18872</v>
      </c>
    </row>
    <row r="215" spans="1:19" ht="30.75" hidden="1" customHeight="1">
      <c r="A215" s="144" t="s">
        <v>395</v>
      </c>
      <c r="B215" s="117">
        <v>466</v>
      </c>
      <c r="C215" s="55" t="s">
        <v>116</v>
      </c>
      <c r="D215" s="56" t="s">
        <v>397</v>
      </c>
      <c r="E215" s="56"/>
      <c r="F215" s="57">
        <f>SUM(F216)</f>
        <v>16372</v>
      </c>
      <c r="G215" s="78"/>
      <c r="H215" s="78"/>
      <c r="I215" s="72">
        <f t="shared" si="24"/>
        <v>16372</v>
      </c>
      <c r="J215" s="78"/>
      <c r="K215" s="78">
        <f t="shared" si="25"/>
        <v>16372</v>
      </c>
      <c r="L215" s="78"/>
      <c r="M215" s="78">
        <f t="shared" si="26"/>
        <v>16372</v>
      </c>
      <c r="N215" s="78"/>
      <c r="O215" s="205"/>
      <c r="P215" s="77">
        <f t="shared" si="20"/>
        <v>16372</v>
      </c>
      <c r="Q215" s="205"/>
      <c r="R215" s="205"/>
      <c r="S215" s="77">
        <f t="shared" si="23"/>
        <v>16372</v>
      </c>
    </row>
    <row r="216" spans="1:19" ht="32.25" hidden="1" customHeight="1">
      <c r="A216" s="51" t="s">
        <v>192</v>
      </c>
      <c r="B216" s="117">
        <v>466</v>
      </c>
      <c r="C216" s="55" t="s">
        <v>116</v>
      </c>
      <c r="D216" s="56" t="s">
        <v>397</v>
      </c>
      <c r="E216" s="56" t="s">
        <v>191</v>
      </c>
      <c r="F216" s="57">
        <v>16372</v>
      </c>
      <c r="G216" s="78"/>
      <c r="H216" s="78"/>
      <c r="I216" s="72">
        <f t="shared" si="24"/>
        <v>16372</v>
      </c>
      <c r="J216" s="78"/>
      <c r="K216" s="78">
        <f t="shared" si="25"/>
        <v>16372</v>
      </c>
      <c r="L216" s="78"/>
      <c r="M216" s="78">
        <f t="shared" si="26"/>
        <v>16372</v>
      </c>
      <c r="N216" s="78"/>
      <c r="O216" s="205"/>
      <c r="P216" s="77">
        <f t="shared" si="20"/>
        <v>16372</v>
      </c>
      <c r="Q216" s="205"/>
      <c r="R216" s="205"/>
      <c r="S216" s="77">
        <f t="shared" si="23"/>
        <v>16372</v>
      </c>
    </row>
    <row r="217" spans="1:19" ht="32.25" hidden="1" customHeight="1">
      <c r="A217" s="51" t="s">
        <v>15</v>
      </c>
      <c r="B217" s="117">
        <v>466</v>
      </c>
      <c r="C217" s="55" t="s">
        <v>116</v>
      </c>
      <c r="D217" s="56" t="s">
        <v>445</v>
      </c>
      <c r="E217" s="56"/>
      <c r="F217" s="57">
        <f>F218</f>
        <v>2500</v>
      </c>
      <c r="G217" s="78"/>
      <c r="H217" s="78"/>
      <c r="I217" s="72">
        <f t="shared" si="24"/>
        <v>2500</v>
      </c>
      <c r="J217" s="78"/>
      <c r="K217" s="78">
        <f t="shared" si="25"/>
        <v>2500</v>
      </c>
      <c r="L217" s="78"/>
      <c r="M217" s="78">
        <f t="shared" si="26"/>
        <v>2500</v>
      </c>
      <c r="N217" s="78"/>
      <c r="O217" s="205"/>
      <c r="P217" s="77">
        <f t="shared" si="20"/>
        <v>2500</v>
      </c>
      <c r="Q217" s="205"/>
      <c r="R217" s="205"/>
      <c r="S217" s="77">
        <f t="shared" si="23"/>
        <v>2500</v>
      </c>
    </row>
    <row r="218" spans="1:19" ht="32.25" hidden="1" customHeight="1">
      <c r="A218" s="51" t="s">
        <v>192</v>
      </c>
      <c r="B218" s="117">
        <v>466</v>
      </c>
      <c r="C218" s="55" t="s">
        <v>116</v>
      </c>
      <c r="D218" s="56" t="s">
        <v>445</v>
      </c>
      <c r="E218" s="56" t="s">
        <v>191</v>
      </c>
      <c r="F218" s="57">
        <v>2500</v>
      </c>
      <c r="G218" s="78"/>
      <c r="H218" s="78"/>
      <c r="I218" s="72">
        <f t="shared" si="24"/>
        <v>2500</v>
      </c>
      <c r="J218" s="78"/>
      <c r="K218" s="78">
        <f t="shared" si="25"/>
        <v>2500</v>
      </c>
      <c r="L218" s="78"/>
      <c r="M218" s="78">
        <f t="shared" si="26"/>
        <v>2500</v>
      </c>
      <c r="N218" s="78"/>
      <c r="O218" s="205"/>
      <c r="P218" s="77">
        <f t="shared" si="20"/>
        <v>2500</v>
      </c>
      <c r="Q218" s="205"/>
      <c r="R218" s="205"/>
      <c r="S218" s="77">
        <f t="shared" si="23"/>
        <v>2500</v>
      </c>
    </row>
    <row r="219" spans="1:19" ht="45.75" hidden="1" customHeight="1">
      <c r="A219" s="51" t="s">
        <v>585</v>
      </c>
      <c r="B219" s="117">
        <v>466</v>
      </c>
      <c r="C219" s="55" t="s">
        <v>116</v>
      </c>
      <c r="D219" s="56" t="s">
        <v>586</v>
      </c>
      <c r="E219" s="56" t="s">
        <v>191</v>
      </c>
      <c r="F219" s="57">
        <v>45427.8</v>
      </c>
      <c r="G219" s="78"/>
      <c r="H219" s="78"/>
      <c r="I219" s="72">
        <f t="shared" si="24"/>
        <v>45427.8</v>
      </c>
      <c r="J219" s="78"/>
      <c r="K219" s="78">
        <f t="shared" si="25"/>
        <v>45427.8</v>
      </c>
      <c r="L219" s="78"/>
      <c r="M219" s="78">
        <f t="shared" si="26"/>
        <v>45427.8</v>
      </c>
      <c r="N219" s="78"/>
      <c r="O219" s="205"/>
      <c r="P219" s="77">
        <f t="shared" si="20"/>
        <v>45427.8</v>
      </c>
      <c r="Q219" s="205"/>
      <c r="R219" s="205"/>
      <c r="S219" s="77">
        <f t="shared" si="23"/>
        <v>45427.8</v>
      </c>
    </row>
    <row r="220" spans="1:19" ht="39" hidden="1" customHeight="1">
      <c r="A220" s="141" t="s">
        <v>622</v>
      </c>
      <c r="B220" s="114">
        <v>466</v>
      </c>
      <c r="C220" s="53" t="s">
        <v>116</v>
      </c>
      <c r="D220" s="54" t="s">
        <v>624</v>
      </c>
      <c r="E220" s="54"/>
      <c r="F220" s="72">
        <f>F222</f>
        <v>0</v>
      </c>
      <c r="G220" s="78"/>
      <c r="H220" s="78"/>
      <c r="I220" s="72">
        <f t="shared" si="24"/>
        <v>0</v>
      </c>
      <c r="J220" s="78"/>
      <c r="K220" s="77">
        <f t="shared" si="25"/>
        <v>0</v>
      </c>
      <c r="L220" s="78"/>
      <c r="M220" s="78">
        <f t="shared" si="26"/>
        <v>0</v>
      </c>
      <c r="N220" s="78"/>
      <c r="O220" s="205"/>
      <c r="P220" s="77">
        <f t="shared" si="20"/>
        <v>0</v>
      </c>
      <c r="Q220" s="205"/>
      <c r="R220" s="205"/>
      <c r="S220" s="77">
        <f t="shared" si="23"/>
        <v>0</v>
      </c>
    </row>
    <row r="221" spans="1:19" ht="35.25" hidden="1" customHeight="1">
      <c r="A221" s="141" t="s">
        <v>656</v>
      </c>
      <c r="B221" s="117">
        <v>466</v>
      </c>
      <c r="C221" s="55" t="s">
        <v>116</v>
      </c>
      <c r="D221" s="56" t="s">
        <v>624</v>
      </c>
      <c r="E221" s="54"/>
      <c r="F221" s="72">
        <f>F222</f>
        <v>0</v>
      </c>
      <c r="G221" s="78"/>
      <c r="H221" s="78"/>
      <c r="I221" s="72">
        <f t="shared" si="24"/>
        <v>0</v>
      </c>
      <c r="J221" s="78"/>
      <c r="K221" s="77">
        <f t="shared" si="25"/>
        <v>0</v>
      </c>
      <c r="L221" s="78"/>
      <c r="M221" s="78">
        <f t="shared" si="26"/>
        <v>0</v>
      </c>
      <c r="N221" s="78"/>
      <c r="O221" s="205"/>
      <c r="P221" s="77">
        <f t="shared" si="20"/>
        <v>0</v>
      </c>
      <c r="Q221" s="205"/>
      <c r="R221" s="205"/>
      <c r="S221" s="77">
        <f t="shared" si="23"/>
        <v>0</v>
      </c>
    </row>
    <row r="222" spans="1:19" ht="39" hidden="1" customHeight="1">
      <c r="A222" s="51" t="s">
        <v>623</v>
      </c>
      <c r="B222" s="117">
        <v>466</v>
      </c>
      <c r="C222" s="55" t="s">
        <v>116</v>
      </c>
      <c r="D222" s="56" t="s">
        <v>625</v>
      </c>
      <c r="E222" s="56"/>
      <c r="F222" s="57">
        <f>F223</f>
        <v>0</v>
      </c>
      <c r="G222" s="78"/>
      <c r="H222" s="78"/>
      <c r="I222" s="72">
        <f t="shared" si="24"/>
        <v>0</v>
      </c>
      <c r="J222" s="78"/>
      <c r="K222" s="77">
        <f t="shared" si="25"/>
        <v>0</v>
      </c>
      <c r="L222" s="78"/>
      <c r="M222" s="78">
        <f t="shared" si="26"/>
        <v>0</v>
      </c>
      <c r="N222" s="78"/>
      <c r="O222" s="205"/>
      <c r="P222" s="77">
        <f t="shared" si="20"/>
        <v>0</v>
      </c>
      <c r="Q222" s="205"/>
      <c r="R222" s="205"/>
      <c r="S222" s="77">
        <f t="shared" si="23"/>
        <v>0</v>
      </c>
    </row>
    <row r="223" spans="1:19" ht="45.75" hidden="1" customHeight="1">
      <c r="A223" s="51" t="s">
        <v>192</v>
      </c>
      <c r="B223" s="117">
        <v>466</v>
      </c>
      <c r="C223" s="55" t="s">
        <v>116</v>
      </c>
      <c r="D223" s="56" t="s">
        <v>625</v>
      </c>
      <c r="E223" s="56" t="s">
        <v>191</v>
      </c>
      <c r="F223" s="57">
        <v>0</v>
      </c>
      <c r="G223" s="78"/>
      <c r="H223" s="78"/>
      <c r="I223" s="72">
        <f t="shared" si="24"/>
        <v>0</v>
      </c>
      <c r="J223" s="78"/>
      <c r="K223" s="77">
        <f t="shared" si="25"/>
        <v>0</v>
      </c>
      <c r="L223" s="78"/>
      <c r="M223" s="78">
        <f t="shared" si="26"/>
        <v>0</v>
      </c>
      <c r="N223" s="78"/>
      <c r="O223" s="205"/>
      <c r="P223" s="77">
        <f t="shared" si="20"/>
        <v>0</v>
      </c>
      <c r="Q223" s="205"/>
      <c r="R223" s="205"/>
      <c r="S223" s="77">
        <f t="shared" si="23"/>
        <v>0</v>
      </c>
    </row>
    <row r="224" spans="1:19" ht="45.75" hidden="1" customHeight="1">
      <c r="A224" s="146" t="s">
        <v>687</v>
      </c>
      <c r="B224" s="114">
        <v>466</v>
      </c>
      <c r="C224" s="53" t="s">
        <v>308</v>
      </c>
      <c r="D224" s="54" t="s">
        <v>260</v>
      </c>
      <c r="E224" s="56"/>
      <c r="F224" s="72">
        <f>F225</f>
        <v>3500</v>
      </c>
      <c r="G224" s="78"/>
      <c r="H224" s="78"/>
      <c r="I224" s="72">
        <f t="shared" si="24"/>
        <v>3500</v>
      </c>
      <c r="J224" s="78"/>
      <c r="K224" s="77">
        <f t="shared" si="25"/>
        <v>3500</v>
      </c>
      <c r="L224" s="77">
        <f>L225</f>
        <v>1200</v>
      </c>
      <c r="M224" s="77">
        <f t="shared" si="26"/>
        <v>4700</v>
      </c>
      <c r="N224" s="77"/>
      <c r="O224" s="205"/>
      <c r="P224" s="77">
        <f t="shared" si="20"/>
        <v>4700</v>
      </c>
      <c r="Q224" s="205"/>
      <c r="R224" s="205"/>
      <c r="S224" s="77">
        <f t="shared" si="23"/>
        <v>4700</v>
      </c>
    </row>
    <row r="225" spans="1:19" ht="32.25" hidden="1" customHeight="1">
      <c r="A225" s="141" t="s">
        <v>381</v>
      </c>
      <c r="B225" s="114">
        <v>466</v>
      </c>
      <c r="C225" s="53" t="s">
        <v>308</v>
      </c>
      <c r="D225" s="54" t="s">
        <v>689</v>
      </c>
      <c r="E225" s="54"/>
      <c r="F225" s="72">
        <f>F226</f>
        <v>3500</v>
      </c>
      <c r="G225" s="78"/>
      <c r="H225" s="78"/>
      <c r="I225" s="72">
        <f t="shared" si="24"/>
        <v>3500</v>
      </c>
      <c r="J225" s="78"/>
      <c r="K225" s="77">
        <f t="shared" si="25"/>
        <v>3500</v>
      </c>
      <c r="L225" s="78">
        <f>L226</f>
        <v>1200</v>
      </c>
      <c r="M225" s="78">
        <f t="shared" si="26"/>
        <v>4700</v>
      </c>
      <c r="N225" s="78"/>
      <c r="O225" s="205"/>
      <c r="P225" s="77">
        <f t="shared" si="20"/>
        <v>4700</v>
      </c>
      <c r="Q225" s="205"/>
      <c r="R225" s="205"/>
      <c r="S225" s="77">
        <f t="shared" si="23"/>
        <v>4700</v>
      </c>
    </row>
    <row r="226" spans="1:19" ht="26.25" hidden="1" customHeight="1">
      <c r="A226" s="143" t="s">
        <v>688</v>
      </c>
      <c r="B226" s="117">
        <v>466</v>
      </c>
      <c r="C226" s="55" t="s">
        <v>308</v>
      </c>
      <c r="D226" s="56" t="s">
        <v>690</v>
      </c>
      <c r="E226" s="56"/>
      <c r="F226" s="57">
        <f>F227</f>
        <v>3500</v>
      </c>
      <c r="G226" s="78"/>
      <c r="H226" s="78"/>
      <c r="I226" s="72">
        <f t="shared" si="24"/>
        <v>3500</v>
      </c>
      <c r="J226" s="78"/>
      <c r="K226" s="77">
        <f t="shared" si="25"/>
        <v>3500</v>
      </c>
      <c r="L226" s="78">
        <f>L227</f>
        <v>1200</v>
      </c>
      <c r="M226" s="78">
        <f t="shared" si="26"/>
        <v>4700</v>
      </c>
      <c r="N226" s="78"/>
      <c r="O226" s="205"/>
      <c r="P226" s="77">
        <f t="shared" ref="P226:P292" si="27">M226+N226+O226</f>
        <v>4700</v>
      </c>
      <c r="Q226" s="205"/>
      <c r="R226" s="205"/>
      <c r="S226" s="77">
        <f t="shared" si="23"/>
        <v>4700</v>
      </c>
    </row>
    <row r="227" spans="1:19" ht="36.75" hidden="1" customHeight="1">
      <c r="A227" s="143" t="s">
        <v>192</v>
      </c>
      <c r="B227" s="117">
        <v>466</v>
      </c>
      <c r="C227" s="55" t="s">
        <v>308</v>
      </c>
      <c r="D227" s="56" t="s">
        <v>690</v>
      </c>
      <c r="E227" s="56" t="s">
        <v>191</v>
      </c>
      <c r="F227" s="57">
        <v>3500</v>
      </c>
      <c r="G227" s="78"/>
      <c r="H227" s="78"/>
      <c r="I227" s="72">
        <f t="shared" si="24"/>
        <v>3500</v>
      </c>
      <c r="J227" s="78"/>
      <c r="K227" s="77">
        <f t="shared" si="25"/>
        <v>3500</v>
      </c>
      <c r="L227" s="78">
        <v>1200</v>
      </c>
      <c r="M227" s="78">
        <f t="shared" si="26"/>
        <v>4700</v>
      </c>
      <c r="N227" s="78"/>
      <c r="O227" s="205"/>
      <c r="P227" s="77">
        <f t="shared" si="27"/>
        <v>4700</v>
      </c>
      <c r="Q227" s="205"/>
      <c r="R227" s="205"/>
      <c r="S227" s="77">
        <f t="shared" si="23"/>
        <v>4700</v>
      </c>
    </row>
    <row r="228" spans="1:19" ht="32.25" customHeight="1">
      <c r="A228" s="141" t="s">
        <v>626</v>
      </c>
      <c r="B228" s="117">
        <v>466</v>
      </c>
      <c r="C228" s="53" t="s">
        <v>332</v>
      </c>
      <c r="D228" s="56"/>
      <c r="E228" s="56"/>
      <c r="F228" s="72">
        <f>F229+F246+F252</f>
        <v>21350</v>
      </c>
      <c r="G228" s="72">
        <f>G229+G246+G252</f>
        <v>1064</v>
      </c>
      <c r="H228" s="72"/>
      <c r="I228" s="72">
        <f>F228+G228+H228</f>
        <v>22414</v>
      </c>
      <c r="J228" s="72">
        <f>J229+J246+J252</f>
        <v>22797.5</v>
      </c>
      <c r="K228" s="77">
        <f t="shared" si="25"/>
        <v>45211.5</v>
      </c>
      <c r="L228" s="77">
        <f>L229+L252</f>
        <v>11300</v>
      </c>
      <c r="M228" s="77">
        <f t="shared" si="26"/>
        <v>56511.5</v>
      </c>
      <c r="N228" s="77">
        <f>N252</f>
        <v>14099.8</v>
      </c>
      <c r="O228" s="217">
        <f>O252</f>
        <v>4575</v>
      </c>
      <c r="P228" s="77">
        <f t="shared" si="27"/>
        <v>75186.3</v>
      </c>
      <c r="Q228" s="205"/>
      <c r="R228" s="217">
        <f>R229+R246+R252</f>
        <v>4500</v>
      </c>
      <c r="S228" s="77">
        <f t="shared" si="23"/>
        <v>79686.3</v>
      </c>
    </row>
    <row r="229" spans="1:19" ht="24" customHeight="1">
      <c r="A229" s="141" t="s">
        <v>64</v>
      </c>
      <c r="B229" s="117">
        <v>466</v>
      </c>
      <c r="C229" s="54" t="s">
        <v>63</v>
      </c>
      <c r="D229" s="56"/>
      <c r="E229" s="56"/>
      <c r="F229" s="72">
        <f>F230</f>
        <v>14900</v>
      </c>
      <c r="G229" s="78"/>
      <c r="H229" s="78"/>
      <c r="I229" s="72">
        <f t="shared" si="24"/>
        <v>14900</v>
      </c>
      <c r="J229" s="78">
        <f t="shared" ref="J229:J233" si="28">J230</f>
        <v>-3800</v>
      </c>
      <c r="K229" s="77">
        <f t="shared" si="25"/>
        <v>11100</v>
      </c>
      <c r="L229" s="77">
        <f>L230</f>
        <v>6000</v>
      </c>
      <c r="M229" s="77">
        <f t="shared" si="26"/>
        <v>17100</v>
      </c>
      <c r="N229" s="77"/>
      <c r="O229" s="205"/>
      <c r="P229" s="77">
        <f t="shared" si="27"/>
        <v>17100</v>
      </c>
      <c r="Q229" s="205"/>
      <c r="R229" s="205">
        <f>R230</f>
        <v>4000</v>
      </c>
      <c r="S229" s="77">
        <f t="shared" si="23"/>
        <v>21100</v>
      </c>
    </row>
    <row r="230" spans="1:19" ht="50.25" customHeight="1">
      <c r="A230" s="229" t="s">
        <v>684</v>
      </c>
      <c r="B230" s="126">
        <v>466</v>
      </c>
      <c r="C230" s="62" t="s">
        <v>63</v>
      </c>
      <c r="D230" s="56"/>
      <c r="E230" s="56"/>
      <c r="F230" s="72">
        <f>F231+F242</f>
        <v>14900</v>
      </c>
      <c r="G230" s="78"/>
      <c r="H230" s="78"/>
      <c r="I230" s="72">
        <f t="shared" si="24"/>
        <v>14900</v>
      </c>
      <c r="J230" s="78">
        <f t="shared" si="28"/>
        <v>-3800</v>
      </c>
      <c r="K230" s="77">
        <f t="shared" si="25"/>
        <v>11100</v>
      </c>
      <c r="L230" s="78">
        <f>L242</f>
        <v>6000</v>
      </c>
      <c r="M230" s="78">
        <f t="shared" si="26"/>
        <v>17100</v>
      </c>
      <c r="N230" s="78"/>
      <c r="O230" s="205"/>
      <c r="P230" s="77">
        <f t="shared" si="27"/>
        <v>17100</v>
      </c>
      <c r="Q230" s="205"/>
      <c r="R230" s="205">
        <f>R242</f>
        <v>4000</v>
      </c>
      <c r="S230" s="77">
        <f t="shared" si="23"/>
        <v>21100</v>
      </c>
    </row>
    <row r="231" spans="1:19" ht="56.25" hidden="1" customHeight="1">
      <c r="A231" s="141" t="s">
        <v>484</v>
      </c>
      <c r="B231" s="117">
        <v>466</v>
      </c>
      <c r="C231" s="54" t="s">
        <v>63</v>
      </c>
      <c r="D231" s="54" t="s">
        <v>485</v>
      </c>
      <c r="E231" s="56"/>
      <c r="F231" s="72">
        <f>SUM(F232)</f>
        <v>3800</v>
      </c>
      <c r="G231" s="78"/>
      <c r="H231" s="78"/>
      <c r="I231" s="72">
        <f t="shared" si="24"/>
        <v>3800</v>
      </c>
      <c r="J231" s="78">
        <f t="shared" si="28"/>
        <v>-3800</v>
      </c>
      <c r="K231" s="77">
        <f t="shared" si="25"/>
        <v>0</v>
      </c>
      <c r="L231" s="78"/>
      <c r="M231" s="78">
        <f t="shared" si="26"/>
        <v>0</v>
      </c>
      <c r="N231" s="78"/>
      <c r="O231" s="205"/>
      <c r="P231" s="77">
        <f t="shared" si="27"/>
        <v>0</v>
      </c>
      <c r="Q231" s="205"/>
      <c r="R231" s="205">
        <v>-1036.72</v>
      </c>
      <c r="S231" s="77">
        <f t="shared" si="23"/>
        <v>-1036.72</v>
      </c>
    </row>
    <row r="232" spans="1:19" ht="32.25" hidden="1" customHeight="1">
      <c r="A232" s="51" t="s">
        <v>486</v>
      </c>
      <c r="B232" s="117">
        <v>466</v>
      </c>
      <c r="C232" s="56" t="s">
        <v>63</v>
      </c>
      <c r="D232" s="56" t="s">
        <v>487</v>
      </c>
      <c r="E232" s="56"/>
      <c r="F232" s="57">
        <f>SUM(F233)</f>
        <v>3800</v>
      </c>
      <c r="G232" s="78"/>
      <c r="H232" s="78"/>
      <c r="I232" s="72">
        <f t="shared" si="24"/>
        <v>3800</v>
      </c>
      <c r="J232" s="78">
        <f t="shared" si="28"/>
        <v>-3800</v>
      </c>
      <c r="K232" s="77">
        <f t="shared" si="25"/>
        <v>0</v>
      </c>
      <c r="L232" s="78"/>
      <c r="M232" s="78">
        <f t="shared" si="26"/>
        <v>0</v>
      </c>
      <c r="N232" s="78"/>
      <c r="O232" s="205"/>
      <c r="P232" s="77">
        <f t="shared" si="27"/>
        <v>0</v>
      </c>
      <c r="Q232" s="205"/>
      <c r="R232" s="205">
        <v>-1036.72</v>
      </c>
      <c r="S232" s="77">
        <f t="shared" si="23"/>
        <v>-1036.72</v>
      </c>
    </row>
    <row r="233" spans="1:19" ht="32.25" hidden="1" customHeight="1">
      <c r="A233" s="49" t="s">
        <v>488</v>
      </c>
      <c r="B233" s="117">
        <v>466</v>
      </c>
      <c r="C233" s="56" t="s">
        <v>63</v>
      </c>
      <c r="D233" s="56" t="s">
        <v>489</v>
      </c>
      <c r="E233" s="56"/>
      <c r="F233" s="57">
        <f>SUM(F234)</f>
        <v>3800</v>
      </c>
      <c r="G233" s="78"/>
      <c r="H233" s="78"/>
      <c r="I233" s="72">
        <f t="shared" si="24"/>
        <v>3800</v>
      </c>
      <c r="J233" s="78">
        <f t="shared" si="28"/>
        <v>-3800</v>
      </c>
      <c r="K233" s="77">
        <f t="shared" si="25"/>
        <v>0</v>
      </c>
      <c r="L233" s="78"/>
      <c r="M233" s="78">
        <f t="shared" si="26"/>
        <v>0</v>
      </c>
      <c r="N233" s="78"/>
      <c r="O233" s="205"/>
      <c r="P233" s="77">
        <f t="shared" si="27"/>
        <v>0</v>
      </c>
      <c r="Q233" s="205"/>
      <c r="R233" s="205">
        <v>-1036.72</v>
      </c>
      <c r="S233" s="77">
        <f t="shared" si="23"/>
        <v>-1036.72</v>
      </c>
    </row>
    <row r="234" spans="1:19" ht="40.5" hidden="1" customHeight="1">
      <c r="A234" s="51" t="s">
        <v>547</v>
      </c>
      <c r="B234" s="117">
        <v>466</v>
      </c>
      <c r="C234" s="56" t="s">
        <v>63</v>
      </c>
      <c r="D234" s="56" t="s">
        <v>489</v>
      </c>
      <c r="E234" s="56" t="s">
        <v>583</v>
      </c>
      <c r="F234" s="57">
        <v>3800</v>
      </c>
      <c r="G234" s="78"/>
      <c r="H234" s="78"/>
      <c r="I234" s="72">
        <f t="shared" si="24"/>
        <v>3800</v>
      </c>
      <c r="J234" s="78">
        <v>-3800</v>
      </c>
      <c r="K234" s="77">
        <f t="shared" si="25"/>
        <v>0</v>
      </c>
      <c r="L234" s="78"/>
      <c r="M234" s="78">
        <f t="shared" si="26"/>
        <v>0</v>
      </c>
      <c r="N234" s="78"/>
      <c r="O234" s="205"/>
      <c r="P234" s="77">
        <f t="shared" si="27"/>
        <v>0</v>
      </c>
      <c r="Q234" s="205"/>
      <c r="R234" s="205">
        <v>-1036.72</v>
      </c>
      <c r="S234" s="77">
        <f t="shared" si="23"/>
        <v>-1036.72</v>
      </c>
    </row>
    <row r="235" spans="1:19" ht="40.5" hidden="1" customHeight="1">
      <c r="A235" s="141" t="s">
        <v>622</v>
      </c>
      <c r="B235" s="114">
        <v>466</v>
      </c>
      <c r="C235" s="54" t="s">
        <v>63</v>
      </c>
      <c r="D235" s="54" t="s">
        <v>658</v>
      </c>
      <c r="E235" s="54"/>
      <c r="F235" s="72">
        <v>0</v>
      </c>
      <c r="G235" s="78"/>
      <c r="H235" s="78"/>
      <c r="I235" s="72">
        <f t="shared" si="24"/>
        <v>0</v>
      </c>
      <c r="J235" s="78"/>
      <c r="K235" s="77">
        <f t="shared" si="25"/>
        <v>0</v>
      </c>
      <c r="L235" s="78"/>
      <c r="M235" s="78">
        <f t="shared" si="26"/>
        <v>0</v>
      </c>
      <c r="N235" s="78"/>
      <c r="O235" s="205"/>
      <c r="P235" s="77">
        <f t="shared" si="27"/>
        <v>0</v>
      </c>
      <c r="Q235" s="205"/>
      <c r="R235" s="205">
        <v>-1036.72</v>
      </c>
      <c r="S235" s="77">
        <f t="shared" si="23"/>
        <v>-1036.72</v>
      </c>
    </row>
    <row r="236" spans="1:19" ht="40.5" hidden="1" customHeight="1">
      <c r="A236" s="141" t="s">
        <v>653</v>
      </c>
      <c r="B236" s="117">
        <v>466</v>
      </c>
      <c r="C236" s="56" t="s">
        <v>63</v>
      </c>
      <c r="D236" s="54" t="s">
        <v>654</v>
      </c>
      <c r="E236" s="54"/>
      <c r="F236" s="72">
        <f>F237</f>
        <v>0</v>
      </c>
      <c r="G236" s="78"/>
      <c r="H236" s="78"/>
      <c r="I236" s="72">
        <f t="shared" si="24"/>
        <v>0</v>
      </c>
      <c r="J236" s="78"/>
      <c r="K236" s="77">
        <f t="shared" si="25"/>
        <v>0</v>
      </c>
      <c r="L236" s="78"/>
      <c r="M236" s="78">
        <f t="shared" si="26"/>
        <v>0</v>
      </c>
      <c r="N236" s="78"/>
      <c r="O236" s="205"/>
      <c r="P236" s="77">
        <f t="shared" si="27"/>
        <v>0</v>
      </c>
      <c r="Q236" s="205"/>
      <c r="R236" s="205">
        <v>-1036.72</v>
      </c>
      <c r="S236" s="77">
        <f t="shared" si="23"/>
        <v>-1036.72</v>
      </c>
    </row>
    <row r="237" spans="1:19" ht="40.5" hidden="1" customHeight="1">
      <c r="A237" s="51" t="s">
        <v>650</v>
      </c>
      <c r="B237" s="117">
        <v>466</v>
      </c>
      <c r="C237" s="56" t="s">
        <v>63</v>
      </c>
      <c r="D237" s="56" t="s">
        <v>643</v>
      </c>
      <c r="E237" s="54"/>
      <c r="F237" s="72">
        <f>F238</f>
        <v>0</v>
      </c>
      <c r="G237" s="78"/>
      <c r="H237" s="78"/>
      <c r="I237" s="72">
        <f t="shared" si="24"/>
        <v>0</v>
      </c>
      <c r="J237" s="78"/>
      <c r="K237" s="77">
        <f t="shared" si="25"/>
        <v>0</v>
      </c>
      <c r="L237" s="78"/>
      <c r="M237" s="78">
        <f t="shared" si="26"/>
        <v>0</v>
      </c>
      <c r="N237" s="78"/>
      <c r="O237" s="205"/>
      <c r="P237" s="77">
        <f t="shared" si="27"/>
        <v>0</v>
      </c>
      <c r="Q237" s="205"/>
      <c r="R237" s="205">
        <v>-1036.72</v>
      </c>
      <c r="S237" s="77">
        <f t="shared" si="23"/>
        <v>-1036.72</v>
      </c>
    </row>
    <row r="238" spans="1:19" ht="40.5" hidden="1" customHeight="1">
      <c r="A238" s="51" t="s">
        <v>646</v>
      </c>
      <c r="B238" s="117">
        <v>466</v>
      </c>
      <c r="C238" s="56" t="s">
        <v>63</v>
      </c>
      <c r="D238" s="56" t="s">
        <v>642</v>
      </c>
      <c r="E238" s="56"/>
      <c r="F238" s="57">
        <v>0</v>
      </c>
      <c r="G238" s="78"/>
      <c r="H238" s="78"/>
      <c r="I238" s="72">
        <f t="shared" si="24"/>
        <v>0</v>
      </c>
      <c r="J238" s="78"/>
      <c r="K238" s="77">
        <f t="shared" si="25"/>
        <v>0</v>
      </c>
      <c r="L238" s="78"/>
      <c r="M238" s="78">
        <f t="shared" si="26"/>
        <v>0</v>
      </c>
      <c r="N238" s="78"/>
      <c r="O238" s="205"/>
      <c r="P238" s="77">
        <f t="shared" si="27"/>
        <v>0</v>
      </c>
      <c r="Q238" s="205"/>
      <c r="R238" s="205">
        <v>-1036.72</v>
      </c>
      <c r="S238" s="77">
        <f t="shared" si="23"/>
        <v>-1036.72</v>
      </c>
    </row>
    <row r="239" spans="1:19" ht="40.5" hidden="1" customHeight="1">
      <c r="A239" s="51" t="s">
        <v>192</v>
      </c>
      <c r="B239" s="117">
        <v>466</v>
      </c>
      <c r="C239" s="56" t="s">
        <v>63</v>
      </c>
      <c r="D239" s="56" t="s">
        <v>642</v>
      </c>
      <c r="E239" s="56" t="s">
        <v>191</v>
      </c>
      <c r="F239" s="57">
        <v>0</v>
      </c>
      <c r="G239" s="78"/>
      <c r="H239" s="78"/>
      <c r="I239" s="72">
        <f t="shared" si="24"/>
        <v>0</v>
      </c>
      <c r="J239" s="78"/>
      <c r="K239" s="77">
        <f t="shared" si="25"/>
        <v>0</v>
      </c>
      <c r="L239" s="78"/>
      <c r="M239" s="78">
        <f t="shared" si="26"/>
        <v>0</v>
      </c>
      <c r="N239" s="78"/>
      <c r="O239" s="205"/>
      <c r="P239" s="77">
        <f t="shared" si="27"/>
        <v>0</v>
      </c>
      <c r="Q239" s="205"/>
      <c r="R239" s="205">
        <v>-1036.72</v>
      </c>
      <c r="S239" s="77">
        <f t="shared" si="23"/>
        <v>-1036.72</v>
      </c>
    </row>
    <row r="240" spans="1:19" ht="40.5" hidden="1" customHeight="1">
      <c r="A240" s="230" t="s">
        <v>655</v>
      </c>
      <c r="B240" s="126">
        <v>466</v>
      </c>
      <c r="C240" s="62" t="s">
        <v>63</v>
      </c>
      <c r="D240" s="62" t="s">
        <v>660</v>
      </c>
      <c r="E240" s="62"/>
      <c r="F240" s="57">
        <v>0</v>
      </c>
      <c r="G240" s="78"/>
      <c r="H240" s="78"/>
      <c r="I240" s="72">
        <f t="shared" si="24"/>
        <v>0</v>
      </c>
      <c r="J240" s="78"/>
      <c r="K240" s="77">
        <f t="shared" si="25"/>
        <v>0</v>
      </c>
      <c r="L240" s="78"/>
      <c r="M240" s="78">
        <f t="shared" si="26"/>
        <v>0</v>
      </c>
      <c r="N240" s="78"/>
      <c r="O240" s="205"/>
      <c r="P240" s="77">
        <f t="shared" si="27"/>
        <v>0</v>
      </c>
      <c r="Q240" s="205"/>
      <c r="R240" s="205">
        <v>-1036.72</v>
      </c>
      <c r="S240" s="77">
        <f t="shared" si="23"/>
        <v>-1036.72</v>
      </c>
    </row>
    <row r="241" spans="1:19" ht="40.5" hidden="1" customHeight="1">
      <c r="A241" s="51" t="s">
        <v>192</v>
      </c>
      <c r="B241" s="126">
        <v>466</v>
      </c>
      <c r="C241" s="62" t="s">
        <v>63</v>
      </c>
      <c r="D241" s="62" t="s">
        <v>659</v>
      </c>
      <c r="E241" s="62" t="s">
        <v>191</v>
      </c>
      <c r="F241" s="57">
        <v>0</v>
      </c>
      <c r="G241" s="78"/>
      <c r="H241" s="78"/>
      <c r="I241" s="72">
        <f t="shared" si="24"/>
        <v>0</v>
      </c>
      <c r="J241" s="78"/>
      <c r="K241" s="77">
        <f t="shared" si="25"/>
        <v>0</v>
      </c>
      <c r="L241" s="78"/>
      <c r="M241" s="78">
        <f t="shared" si="26"/>
        <v>0</v>
      </c>
      <c r="N241" s="78"/>
      <c r="O241" s="205"/>
      <c r="P241" s="77">
        <f t="shared" si="27"/>
        <v>0</v>
      </c>
      <c r="Q241" s="205"/>
      <c r="R241" s="205">
        <v>-1036.72</v>
      </c>
      <c r="S241" s="77">
        <f t="shared" si="23"/>
        <v>-1036.72</v>
      </c>
    </row>
    <row r="242" spans="1:19" ht="40.5" customHeight="1">
      <c r="A242" s="229" t="s">
        <v>684</v>
      </c>
      <c r="B242" s="126">
        <v>466</v>
      </c>
      <c r="C242" s="62" t="s">
        <v>63</v>
      </c>
      <c r="D242" s="56" t="s">
        <v>264</v>
      </c>
      <c r="E242" s="62"/>
      <c r="F242" s="57">
        <f>F243</f>
        <v>11100</v>
      </c>
      <c r="G242" s="78"/>
      <c r="H242" s="78"/>
      <c r="I242" s="72">
        <f t="shared" si="24"/>
        <v>11100</v>
      </c>
      <c r="J242" s="78"/>
      <c r="K242" s="78">
        <f t="shared" si="25"/>
        <v>11100</v>
      </c>
      <c r="L242" s="78">
        <f>L243</f>
        <v>6000</v>
      </c>
      <c r="M242" s="78">
        <f t="shared" si="26"/>
        <v>17100</v>
      </c>
      <c r="N242" s="78"/>
      <c r="O242" s="205"/>
      <c r="P242" s="77">
        <f t="shared" si="27"/>
        <v>17100</v>
      </c>
      <c r="Q242" s="205"/>
      <c r="R242" s="205">
        <f>R243</f>
        <v>4000</v>
      </c>
      <c r="S242" s="77">
        <f t="shared" si="23"/>
        <v>21100</v>
      </c>
    </row>
    <row r="243" spans="1:19" ht="24.75" customHeight="1">
      <c r="A243" s="143" t="s">
        <v>730</v>
      </c>
      <c r="B243" s="126">
        <v>466</v>
      </c>
      <c r="C243" s="62" t="s">
        <v>63</v>
      </c>
      <c r="D243" s="56" t="s">
        <v>505</v>
      </c>
      <c r="E243" s="56"/>
      <c r="F243" s="57">
        <f>F244</f>
        <v>11100</v>
      </c>
      <c r="G243" s="78"/>
      <c r="H243" s="78"/>
      <c r="I243" s="72">
        <f t="shared" si="24"/>
        <v>11100</v>
      </c>
      <c r="J243" s="78"/>
      <c r="K243" s="78">
        <f t="shared" si="25"/>
        <v>11100</v>
      </c>
      <c r="L243" s="78">
        <f>L244</f>
        <v>6000</v>
      </c>
      <c r="M243" s="78">
        <f t="shared" si="26"/>
        <v>17100</v>
      </c>
      <c r="N243" s="78"/>
      <c r="O243" s="205"/>
      <c r="P243" s="77">
        <f t="shared" si="27"/>
        <v>17100</v>
      </c>
      <c r="Q243" s="205"/>
      <c r="R243" s="205">
        <f>R245</f>
        <v>4000</v>
      </c>
      <c r="S243" s="77">
        <f t="shared" si="23"/>
        <v>21100</v>
      </c>
    </row>
    <row r="244" spans="1:19" ht="32.25" customHeight="1">
      <c r="A244" s="51" t="s">
        <v>192</v>
      </c>
      <c r="B244" s="126">
        <v>466</v>
      </c>
      <c r="C244" s="62" t="s">
        <v>63</v>
      </c>
      <c r="D244" s="56" t="s">
        <v>505</v>
      </c>
      <c r="E244" s="56" t="s">
        <v>191</v>
      </c>
      <c r="F244" s="57">
        <v>11100</v>
      </c>
      <c r="G244" s="78"/>
      <c r="H244" s="78"/>
      <c r="I244" s="72">
        <f t="shared" si="24"/>
        <v>11100</v>
      </c>
      <c r="J244" s="78"/>
      <c r="K244" s="78">
        <f t="shared" si="25"/>
        <v>11100</v>
      </c>
      <c r="L244" s="78">
        <v>6000</v>
      </c>
      <c r="M244" s="78">
        <f t="shared" si="26"/>
        <v>17100</v>
      </c>
      <c r="N244" s="78"/>
      <c r="O244" s="205"/>
      <c r="P244" s="77">
        <f t="shared" si="27"/>
        <v>17100</v>
      </c>
      <c r="Q244" s="205"/>
      <c r="R244" s="205"/>
      <c r="S244" s="77">
        <f t="shared" si="23"/>
        <v>17100</v>
      </c>
    </row>
    <row r="245" spans="1:19" s="252" customFormat="1" ht="32.25" customHeight="1">
      <c r="A245" s="51" t="s">
        <v>192</v>
      </c>
      <c r="B245" s="126">
        <v>466</v>
      </c>
      <c r="C245" s="62" t="s">
        <v>63</v>
      </c>
      <c r="D245" s="56" t="s">
        <v>406</v>
      </c>
      <c r="E245" s="56" t="s">
        <v>583</v>
      </c>
      <c r="F245" s="57"/>
      <c r="G245" s="78"/>
      <c r="H245" s="78"/>
      <c r="I245" s="72"/>
      <c r="J245" s="78"/>
      <c r="K245" s="78"/>
      <c r="L245" s="78"/>
      <c r="M245" s="78"/>
      <c r="N245" s="78"/>
      <c r="O245" s="205"/>
      <c r="P245" s="77"/>
      <c r="Q245" s="205"/>
      <c r="R245" s="205">
        <v>4000</v>
      </c>
      <c r="S245" s="77">
        <f t="shared" si="23"/>
        <v>4000</v>
      </c>
    </row>
    <row r="246" spans="1:19" ht="27" customHeight="1">
      <c r="A246" s="141" t="s">
        <v>288</v>
      </c>
      <c r="B246" s="117">
        <v>466</v>
      </c>
      <c r="C246" s="54" t="s">
        <v>112</v>
      </c>
      <c r="D246" s="54"/>
      <c r="E246" s="56"/>
      <c r="F246" s="72">
        <f>SUM(F247)</f>
        <v>0</v>
      </c>
      <c r="G246" s="78"/>
      <c r="H246" s="78"/>
      <c r="I246" s="72">
        <f t="shared" si="24"/>
        <v>0</v>
      </c>
      <c r="J246" s="78"/>
      <c r="K246" s="77">
        <f t="shared" si="25"/>
        <v>0</v>
      </c>
      <c r="L246" s="78"/>
      <c r="M246" s="78">
        <f t="shared" si="26"/>
        <v>0</v>
      </c>
      <c r="N246" s="78"/>
      <c r="O246" s="205"/>
      <c r="P246" s="77">
        <f t="shared" si="27"/>
        <v>0</v>
      </c>
      <c r="Q246" s="205"/>
      <c r="R246" s="205"/>
      <c r="S246" s="77">
        <f t="shared" si="23"/>
        <v>0</v>
      </c>
    </row>
    <row r="247" spans="1:19" ht="48" hidden="1" customHeight="1">
      <c r="A247" s="141" t="s">
        <v>500</v>
      </c>
      <c r="B247" s="117">
        <v>466</v>
      </c>
      <c r="C247" s="54" t="s">
        <v>333</v>
      </c>
      <c r="D247" s="56"/>
      <c r="E247" s="56"/>
      <c r="F247" s="72">
        <f>F248+F250</f>
        <v>0</v>
      </c>
      <c r="G247" s="78"/>
      <c r="H247" s="78"/>
      <c r="I247" s="72">
        <f t="shared" si="24"/>
        <v>0</v>
      </c>
      <c r="J247" s="78"/>
      <c r="K247" s="77">
        <f t="shared" si="25"/>
        <v>0</v>
      </c>
      <c r="L247" s="78"/>
      <c r="M247" s="78">
        <f t="shared" si="26"/>
        <v>0</v>
      </c>
      <c r="N247" s="78"/>
      <c r="O247" s="205"/>
      <c r="P247" s="77">
        <f t="shared" si="27"/>
        <v>0</v>
      </c>
      <c r="Q247" s="205"/>
      <c r="R247" s="205"/>
      <c r="S247" s="77">
        <f t="shared" si="23"/>
        <v>0</v>
      </c>
    </row>
    <row r="248" spans="1:19" ht="36" hidden="1" customHeight="1">
      <c r="A248" s="143" t="s">
        <v>209</v>
      </c>
      <c r="B248" s="117">
        <v>466</v>
      </c>
      <c r="C248" s="86" t="s">
        <v>112</v>
      </c>
      <c r="D248" s="56" t="s">
        <v>505</v>
      </c>
      <c r="E248" s="56"/>
      <c r="F248" s="57">
        <f>F249</f>
        <v>0</v>
      </c>
      <c r="G248" s="78"/>
      <c r="H248" s="78"/>
      <c r="I248" s="72">
        <f t="shared" si="24"/>
        <v>0</v>
      </c>
      <c r="J248" s="78"/>
      <c r="K248" s="77">
        <f t="shared" si="25"/>
        <v>0</v>
      </c>
      <c r="L248" s="78"/>
      <c r="M248" s="78">
        <f t="shared" si="26"/>
        <v>0</v>
      </c>
      <c r="N248" s="78"/>
      <c r="O248" s="205"/>
      <c r="P248" s="77">
        <f t="shared" si="27"/>
        <v>0</v>
      </c>
      <c r="Q248" s="205"/>
      <c r="R248" s="205"/>
      <c r="S248" s="77">
        <f t="shared" si="23"/>
        <v>0</v>
      </c>
    </row>
    <row r="249" spans="1:19" ht="36" hidden="1" customHeight="1">
      <c r="A249" s="143" t="s">
        <v>192</v>
      </c>
      <c r="B249" s="117">
        <v>466</v>
      </c>
      <c r="C249" s="86" t="s">
        <v>112</v>
      </c>
      <c r="D249" s="56" t="s">
        <v>505</v>
      </c>
      <c r="E249" s="56" t="s">
        <v>583</v>
      </c>
      <c r="F249" s="57">
        <v>0</v>
      </c>
      <c r="G249" s="78"/>
      <c r="H249" s="78"/>
      <c r="I249" s="72">
        <f t="shared" si="24"/>
        <v>0</v>
      </c>
      <c r="J249" s="78"/>
      <c r="K249" s="77">
        <f t="shared" si="25"/>
        <v>0</v>
      </c>
      <c r="L249" s="78"/>
      <c r="M249" s="78">
        <f t="shared" si="26"/>
        <v>0</v>
      </c>
      <c r="N249" s="78"/>
      <c r="O249" s="205"/>
      <c r="P249" s="77">
        <f t="shared" si="27"/>
        <v>0</v>
      </c>
      <c r="Q249" s="205"/>
      <c r="R249" s="205"/>
      <c r="S249" s="77">
        <f t="shared" si="23"/>
        <v>0</v>
      </c>
    </row>
    <row r="250" spans="1:19" ht="36" hidden="1" customHeight="1">
      <c r="A250" s="51" t="s">
        <v>503</v>
      </c>
      <c r="B250" s="117">
        <v>466</v>
      </c>
      <c r="C250" s="86" t="s">
        <v>112</v>
      </c>
      <c r="D250" s="56" t="s">
        <v>562</v>
      </c>
      <c r="E250" s="56"/>
      <c r="F250" s="57">
        <f>SUM(F251)</f>
        <v>0</v>
      </c>
      <c r="G250" s="78"/>
      <c r="H250" s="78"/>
      <c r="I250" s="72">
        <f t="shared" si="24"/>
        <v>0</v>
      </c>
      <c r="J250" s="78"/>
      <c r="K250" s="77">
        <f t="shared" si="25"/>
        <v>0</v>
      </c>
      <c r="L250" s="78"/>
      <c r="M250" s="78">
        <f t="shared" si="26"/>
        <v>0</v>
      </c>
      <c r="N250" s="78"/>
      <c r="O250" s="205"/>
      <c r="P250" s="77">
        <f t="shared" si="27"/>
        <v>0</v>
      </c>
      <c r="Q250" s="205"/>
      <c r="R250" s="205"/>
      <c r="S250" s="77">
        <f t="shared" si="23"/>
        <v>0</v>
      </c>
    </row>
    <row r="251" spans="1:19" ht="31.5" hidden="1" customHeight="1">
      <c r="A251" s="51" t="s">
        <v>192</v>
      </c>
      <c r="B251" s="117">
        <v>466</v>
      </c>
      <c r="C251" s="86" t="s">
        <v>112</v>
      </c>
      <c r="D251" s="56" t="s">
        <v>504</v>
      </c>
      <c r="E251" s="56" t="s">
        <v>191</v>
      </c>
      <c r="F251" s="57">
        <v>0</v>
      </c>
      <c r="G251" s="78"/>
      <c r="H251" s="78"/>
      <c r="I251" s="72">
        <f t="shared" si="24"/>
        <v>0</v>
      </c>
      <c r="J251" s="78"/>
      <c r="K251" s="77">
        <f t="shared" si="25"/>
        <v>0</v>
      </c>
      <c r="L251" s="78"/>
      <c r="M251" s="78">
        <f t="shared" si="26"/>
        <v>0</v>
      </c>
      <c r="N251" s="78"/>
      <c r="O251" s="205"/>
      <c r="P251" s="77">
        <f t="shared" si="27"/>
        <v>0</v>
      </c>
      <c r="Q251" s="205"/>
      <c r="R251" s="205"/>
      <c r="S251" s="77">
        <f t="shared" si="23"/>
        <v>0</v>
      </c>
    </row>
    <row r="252" spans="1:19" ht="24" customHeight="1">
      <c r="A252" s="141" t="s">
        <v>591</v>
      </c>
      <c r="B252" s="114">
        <v>466</v>
      </c>
      <c r="C252" s="68" t="s">
        <v>581</v>
      </c>
      <c r="D252" s="56"/>
      <c r="E252" s="56"/>
      <c r="F252" s="72">
        <f>F253+F256</f>
        <v>6450</v>
      </c>
      <c r="G252" s="72">
        <f>G253+G256</f>
        <v>1064</v>
      </c>
      <c r="H252" s="72"/>
      <c r="I252" s="72">
        <f>F252+G252+H252</f>
        <v>7514</v>
      </c>
      <c r="J252" s="72">
        <f>J253+J256</f>
        <v>26597.5</v>
      </c>
      <c r="K252" s="77">
        <f t="shared" si="25"/>
        <v>34111.5</v>
      </c>
      <c r="L252" s="77">
        <f>L253</f>
        <v>5300</v>
      </c>
      <c r="M252" s="77">
        <f>K252+L252</f>
        <v>39411.5</v>
      </c>
      <c r="N252" s="77">
        <f>N256</f>
        <v>14099.8</v>
      </c>
      <c r="O252" s="217">
        <f>O253+O256</f>
        <v>4575</v>
      </c>
      <c r="P252" s="77">
        <f t="shared" si="27"/>
        <v>58086.3</v>
      </c>
      <c r="Q252" s="205"/>
      <c r="R252" s="217">
        <f>R253</f>
        <v>500</v>
      </c>
      <c r="S252" s="77">
        <f t="shared" si="23"/>
        <v>58586.3</v>
      </c>
    </row>
    <row r="253" spans="1:19" ht="27.75" customHeight="1">
      <c r="A253" s="143" t="s">
        <v>209</v>
      </c>
      <c r="B253" s="117">
        <v>466</v>
      </c>
      <c r="C253" s="86" t="s">
        <v>581</v>
      </c>
      <c r="D253" s="56" t="s">
        <v>505</v>
      </c>
      <c r="E253" s="56"/>
      <c r="F253" s="57">
        <f>F254</f>
        <v>1000</v>
      </c>
      <c r="G253" s="78"/>
      <c r="H253" s="78"/>
      <c r="I253" s="72">
        <f t="shared" si="24"/>
        <v>1000</v>
      </c>
      <c r="J253" s="78">
        <f>J254</f>
        <v>3800</v>
      </c>
      <c r="K253" s="78">
        <f t="shared" si="25"/>
        <v>4800</v>
      </c>
      <c r="L253" s="78">
        <f>L254</f>
        <v>5300</v>
      </c>
      <c r="M253" s="78">
        <f t="shared" si="26"/>
        <v>10100</v>
      </c>
      <c r="N253" s="78"/>
      <c r="O253" s="205">
        <f>O254</f>
        <v>4575</v>
      </c>
      <c r="P253" s="78">
        <f t="shared" si="27"/>
        <v>14675</v>
      </c>
      <c r="Q253" s="205"/>
      <c r="R253" s="205">
        <f>R254+R255</f>
        <v>500</v>
      </c>
      <c r="S253" s="78">
        <f t="shared" si="23"/>
        <v>15175</v>
      </c>
    </row>
    <row r="254" spans="1:19" ht="33" customHeight="1">
      <c r="A254" s="51" t="s">
        <v>192</v>
      </c>
      <c r="B254" s="117">
        <v>466</v>
      </c>
      <c r="C254" s="86" t="s">
        <v>581</v>
      </c>
      <c r="D254" s="56" t="s">
        <v>505</v>
      </c>
      <c r="E254" s="56" t="s">
        <v>809</v>
      </c>
      <c r="F254" s="57">
        <v>1000</v>
      </c>
      <c r="G254" s="78"/>
      <c r="H254" s="78"/>
      <c r="I254" s="72">
        <f t="shared" si="24"/>
        <v>1000</v>
      </c>
      <c r="J254" s="78">
        <v>3800</v>
      </c>
      <c r="K254" s="78">
        <f t="shared" si="25"/>
        <v>4800</v>
      </c>
      <c r="L254" s="78">
        <v>5300</v>
      </c>
      <c r="M254" s="78">
        <f t="shared" si="26"/>
        <v>10100</v>
      </c>
      <c r="N254" s="78"/>
      <c r="O254" s="205">
        <v>4575</v>
      </c>
      <c r="P254" s="78">
        <f t="shared" si="27"/>
        <v>14675</v>
      </c>
      <c r="Q254" s="205"/>
      <c r="R254" s="205">
        <v>500</v>
      </c>
      <c r="S254" s="78">
        <f t="shared" si="23"/>
        <v>15175</v>
      </c>
    </row>
    <row r="255" spans="1:19" s="251" customFormat="1" ht="33" customHeight="1">
      <c r="A255" s="51" t="s">
        <v>192</v>
      </c>
      <c r="B255" s="117">
        <v>466</v>
      </c>
      <c r="C255" s="86" t="s">
        <v>581</v>
      </c>
      <c r="D255" s="56" t="s">
        <v>505</v>
      </c>
      <c r="E255" s="56" t="s">
        <v>545</v>
      </c>
      <c r="F255" s="57"/>
      <c r="G255" s="78"/>
      <c r="H255" s="78"/>
      <c r="I255" s="72"/>
      <c r="J255" s="78"/>
      <c r="K255" s="78"/>
      <c r="L255" s="78"/>
      <c r="M255" s="78"/>
      <c r="N255" s="78"/>
      <c r="O255" s="205"/>
      <c r="P255" s="78"/>
      <c r="Q255" s="205"/>
      <c r="R255" s="205"/>
      <c r="S255" s="78">
        <f t="shared" si="23"/>
        <v>0</v>
      </c>
    </row>
    <row r="256" spans="1:19" ht="40.5" customHeight="1">
      <c r="A256" s="141" t="s">
        <v>686</v>
      </c>
      <c r="B256" s="114">
        <v>466</v>
      </c>
      <c r="C256" s="68" t="s">
        <v>581</v>
      </c>
      <c r="D256" s="54" t="s">
        <v>658</v>
      </c>
      <c r="E256" s="54"/>
      <c r="F256" s="72">
        <f>F259+F260</f>
        <v>5450</v>
      </c>
      <c r="G256" s="77">
        <f>G257</f>
        <v>1064</v>
      </c>
      <c r="H256" s="77"/>
      <c r="I256" s="72">
        <f t="shared" si="24"/>
        <v>6514</v>
      </c>
      <c r="J256" s="77">
        <f>J257</f>
        <v>22797.5</v>
      </c>
      <c r="K256" s="77">
        <f t="shared" si="25"/>
        <v>29311.5</v>
      </c>
      <c r="L256" s="78"/>
      <c r="M256" s="77">
        <f t="shared" si="26"/>
        <v>29311.5</v>
      </c>
      <c r="N256" s="77">
        <f>N257</f>
        <v>14099.8</v>
      </c>
      <c r="O256" s="217">
        <f>O257</f>
        <v>0</v>
      </c>
      <c r="P256" s="77">
        <f t="shared" si="27"/>
        <v>43411.3</v>
      </c>
      <c r="Q256" s="205"/>
      <c r="R256" s="205"/>
      <c r="S256" s="77">
        <f t="shared" si="23"/>
        <v>43411.3</v>
      </c>
    </row>
    <row r="257" spans="1:19" ht="28.5" customHeight="1">
      <c r="A257" s="141" t="s">
        <v>656</v>
      </c>
      <c r="B257" s="114">
        <v>466</v>
      </c>
      <c r="C257" s="54" t="s">
        <v>590</v>
      </c>
      <c r="D257" s="54" t="s">
        <v>652</v>
      </c>
      <c r="E257" s="54"/>
      <c r="F257" s="72">
        <f>F258</f>
        <v>5450</v>
      </c>
      <c r="G257" s="78">
        <f>G259+G260</f>
        <v>1064</v>
      </c>
      <c r="H257" s="78"/>
      <c r="I257" s="72">
        <f t="shared" si="24"/>
        <v>6514</v>
      </c>
      <c r="J257" s="77">
        <f>J258</f>
        <v>22797.5</v>
      </c>
      <c r="K257" s="77">
        <f t="shared" si="25"/>
        <v>29311.5</v>
      </c>
      <c r="L257" s="78"/>
      <c r="M257" s="77">
        <f t="shared" si="26"/>
        <v>29311.5</v>
      </c>
      <c r="N257" s="77">
        <f>N261</f>
        <v>14099.8</v>
      </c>
      <c r="O257" s="217">
        <f>O258</f>
        <v>0</v>
      </c>
      <c r="P257" s="77">
        <f t="shared" si="27"/>
        <v>43411.3</v>
      </c>
      <c r="Q257" s="205"/>
      <c r="R257" s="205"/>
      <c r="S257" s="77">
        <f t="shared" si="23"/>
        <v>43411.3</v>
      </c>
    </row>
    <row r="258" spans="1:19" ht="32.25" customHeight="1">
      <c r="A258" s="51" t="s">
        <v>657</v>
      </c>
      <c r="B258" s="117">
        <v>466</v>
      </c>
      <c r="C258" s="86" t="s">
        <v>581</v>
      </c>
      <c r="D258" s="56" t="s">
        <v>651</v>
      </c>
      <c r="E258" s="56"/>
      <c r="F258" s="57">
        <f>F259+F260</f>
        <v>5450</v>
      </c>
      <c r="G258" s="78">
        <f>G260</f>
        <v>1064</v>
      </c>
      <c r="H258" s="78"/>
      <c r="I258" s="57">
        <f t="shared" si="24"/>
        <v>6514</v>
      </c>
      <c r="J258" s="78">
        <f>J259</f>
        <v>22797.5</v>
      </c>
      <c r="K258" s="77">
        <f t="shared" si="25"/>
        <v>29311.5</v>
      </c>
      <c r="L258" s="78"/>
      <c r="M258" s="78">
        <f t="shared" si="26"/>
        <v>29311.5</v>
      </c>
      <c r="N258" s="78"/>
      <c r="O258" s="205">
        <f>O260</f>
        <v>0</v>
      </c>
      <c r="P258" s="77">
        <f t="shared" si="27"/>
        <v>29311.5</v>
      </c>
      <c r="Q258" s="205"/>
      <c r="R258" s="205"/>
      <c r="S258" s="77">
        <f t="shared" si="23"/>
        <v>29311.5</v>
      </c>
    </row>
    <row r="259" spans="1:19" ht="22.5" customHeight="1">
      <c r="A259" s="51" t="s">
        <v>645</v>
      </c>
      <c r="B259" s="117">
        <v>466</v>
      </c>
      <c r="C259" s="86" t="s">
        <v>581</v>
      </c>
      <c r="D259" s="56" t="s">
        <v>627</v>
      </c>
      <c r="E259" s="56" t="s">
        <v>191</v>
      </c>
      <c r="F259" s="57"/>
      <c r="G259" s="78"/>
      <c r="H259" s="78"/>
      <c r="I259" s="57">
        <f t="shared" si="24"/>
        <v>0</v>
      </c>
      <c r="J259" s="78">
        <v>22797.5</v>
      </c>
      <c r="K259" s="77">
        <f t="shared" si="25"/>
        <v>22797.5</v>
      </c>
      <c r="L259" s="78"/>
      <c r="M259" s="78">
        <f t="shared" si="26"/>
        <v>22797.5</v>
      </c>
      <c r="N259" s="78"/>
      <c r="O259" s="205"/>
      <c r="P259" s="77">
        <f t="shared" si="27"/>
        <v>22797.5</v>
      </c>
      <c r="Q259" s="205"/>
      <c r="R259" s="205"/>
      <c r="S259" s="77">
        <f t="shared" si="23"/>
        <v>22797.5</v>
      </c>
    </row>
    <row r="260" spans="1:19" ht="24.75" customHeight="1">
      <c r="A260" s="51" t="s">
        <v>644</v>
      </c>
      <c r="B260" s="117">
        <v>466</v>
      </c>
      <c r="C260" s="86" t="s">
        <v>581</v>
      </c>
      <c r="D260" s="56" t="s">
        <v>628</v>
      </c>
      <c r="E260" s="56" t="s">
        <v>191</v>
      </c>
      <c r="F260" s="57">
        <v>5450</v>
      </c>
      <c r="G260" s="78">
        <v>1064</v>
      </c>
      <c r="H260" s="78"/>
      <c r="I260" s="57">
        <f t="shared" si="24"/>
        <v>6514</v>
      </c>
      <c r="J260" s="78"/>
      <c r="K260" s="77">
        <f t="shared" si="25"/>
        <v>6514</v>
      </c>
      <c r="L260" s="78"/>
      <c r="M260" s="78">
        <f t="shared" si="26"/>
        <v>6514</v>
      </c>
      <c r="N260" s="78"/>
      <c r="O260" s="205"/>
      <c r="P260" s="77">
        <f t="shared" si="27"/>
        <v>6514</v>
      </c>
      <c r="Q260" s="205"/>
      <c r="R260" s="205"/>
      <c r="S260" s="77">
        <f t="shared" si="23"/>
        <v>6514</v>
      </c>
    </row>
    <row r="261" spans="1:19" ht="24.75" customHeight="1">
      <c r="A261" s="51" t="s">
        <v>645</v>
      </c>
      <c r="B261" s="117">
        <v>466</v>
      </c>
      <c r="C261" s="86" t="s">
        <v>581</v>
      </c>
      <c r="D261" s="56" t="s">
        <v>787</v>
      </c>
      <c r="E261" s="56" t="s">
        <v>191</v>
      </c>
      <c r="F261" s="57"/>
      <c r="G261" s="78"/>
      <c r="H261" s="78"/>
      <c r="I261" s="57"/>
      <c r="J261" s="78"/>
      <c r="K261" s="77"/>
      <c r="L261" s="78"/>
      <c r="M261" s="78"/>
      <c r="N261" s="78">
        <v>14099.8</v>
      </c>
      <c r="O261" s="205"/>
      <c r="P261" s="77">
        <f t="shared" si="27"/>
        <v>14099.8</v>
      </c>
      <c r="Q261" s="205"/>
      <c r="R261" s="205"/>
      <c r="S261" s="77">
        <f t="shared" si="23"/>
        <v>14099.8</v>
      </c>
    </row>
    <row r="262" spans="1:19" ht="26.25" customHeight="1">
      <c r="A262" s="147" t="s">
        <v>291</v>
      </c>
      <c r="B262" s="114">
        <v>466</v>
      </c>
      <c r="C262" s="86"/>
      <c r="D262" s="56"/>
      <c r="E262" s="56"/>
      <c r="F262" s="72">
        <f>F265</f>
        <v>1000</v>
      </c>
      <c r="G262" s="77"/>
      <c r="H262" s="77"/>
      <c r="I262" s="72">
        <f t="shared" si="24"/>
        <v>1000</v>
      </c>
      <c r="J262" s="77"/>
      <c r="K262" s="77">
        <f t="shared" si="25"/>
        <v>1000</v>
      </c>
      <c r="L262" s="77">
        <f>L263+L264+L265</f>
        <v>11253</v>
      </c>
      <c r="M262" s="77">
        <f>K262+L262</f>
        <v>12253</v>
      </c>
      <c r="N262" s="77"/>
      <c r="O262" s="217">
        <f>O265</f>
        <v>753</v>
      </c>
      <c r="P262" s="77">
        <f t="shared" si="27"/>
        <v>13006</v>
      </c>
      <c r="Q262" s="217"/>
      <c r="R262" s="217">
        <f>R265</f>
        <v>1400</v>
      </c>
      <c r="S262" s="77">
        <f t="shared" si="23"/>
        <v>14406</v>
      </c>
    </row>
    <row r="263" spans="1:19" ht="26.25" customHeight="1">
      <c r="A263" s="143" t="s">
        <v>774</v>
      </c>
      <c r="B263" s="117">
        <v>466</v>
      </c>
      <c r="C263" s="86" t="s">
        <v>470</v>
      </c>
      <c r="D263" s="56" t="s">
        <v>452</v>
      </c>
      <c r="E263" s="56" t="s">
        <v>191</v>
      </c>
      <c r="F263" s="72"/>
      <c r="G263" s="77"/>
      <c r="H263" s="77"/>
      <c r="I263" s="72"/>
      <c r="J263" s="77"/>
      <c r="K263" s="77"/>
      <c r="L263" s="78">
        <v>2958</v>
      </c>
      <c r="M263" s="78">
        <f t="shared" ref="M263:M264" si="29">K263+L263</f>
        <v>2958</v>
      </c>
      <c r="N263" s="78"/>
      <c r="O263" s="205"/>
      <c r="P263" s="77">
        <f t="shared" si="27"/>
        <v>2958</v>
      </c>
      <c r="Q263" s="205"/>
      <c r="R263" s="205"/>
      <c r="S263" s="77">
        <f t="shared" si="23"/>
        <v>2958</v>
      </c>
    </row>
    <row r="264" spans="1:19" ht="26.25" customHeight="1">
      <c r="A264" s="143" t="s">
        <v>773</v>
      </c>
      <c r="B264" s="117">
        <v>466</v>
      </c>
      <c r="C264" s="55" t="s">
        <v>336</v>
      </c>
      <c r="D264" s="56" t="s">
        <v>557</v>
      </c>
      <c r="E264" s="56" t="s">
        <v>191</v>
      </c>
      <c r="F264" s="72"/>
      <c r="G264" s="77"/>
      <c r="H264" s="77"/>
      <c r="I264" s="72"/>
      <c r="J264" s="77"/>
      <c r="K264" s="77"/>
      <c r="L264" s="78">
        <v>7795</v>
      </c>
      <c r="M264" s="78">
        <f t="shared" si="29"/>
        <v>7795</v>
      </c>
      <c r="N264" s="78"/>
      <c r="O264" s="205"/>
      <c r="P264" s="77">
        <f t="shared" si="27"/>
        <v>7795</v>
      </c>
      <c r="Q264" s="205"/>
      <c r="R264" s="205"/>
      <c r="S264" s="77">
        <f t="shared" si="23"/>
        <v>7795</v>
      </c>
    </row>
    <row r="265" spans="1:19" ht="25.5" customHeight="1">
      <c r="A265" s="143" t="s">
        <v>209</v>
      </c>
      <c r="B265" s="117">
        <v>466</v>
      </c>
      <c r="C265" s="86" t="s">
        <v>611</v>
      </c>
      <c r="D265" s="56" t="s">
        <v>505</v>
      </c>
      <c r="E265" s="56"/>
      <c r="F265" s="57">
        <f>F266</f>
        <v>1000</v>
      </c>
      <c r="G265" s="78"/>
      <c r="H265" s="78"/>
      <c r="I265" s="72">
        <f t="shared" si="24"/>
        <v>1000</v>
      </c>
      <c r="J265" s="78"/>
      <c r="K265" s="77">
        <f t="shared" si="25"/>
        <v>1000</v>
      </c>
      <c r="L265" s="77">
        <f>L266</f>
        <v>500</v>
      </c>
      <c r="M265" s="77">
        <f t="shared" si="26"/>
        <v>1500</v>
      </c>
      <c r="N265" s="77"/>
      <c r="O265" s="205">
        <f>O266</f>
        <v>753</v>
      </c>
      <c r="P265" s="77">
        <f t="shared" si="27"/>
        <v>2253</v>
      </c>
      <c r="Q265" s="205"/>
      <c r="R265" s="205">
        <f>R266</f>
        <v>1400</v>
      </c>
      <c r="S265" s="77">
        <f t="shared" si="23"/>
        <v>3653</v>
      </c>
    </row>
    <row r="266" spans="1:19" ht="30.75" customHeight="1">
      <c r="A266" s="143" t="s">
        <v>192</v>
      </c>
      <c r="B266" s="117">
        <v>466</v>
      </c>
      <c r="C266" s="86" t="s">
        <v>611</v>
      </c>
      <c r="D266" s="56" t="s">
        <v>505</v>
      </c>
      <c r="E266" s="56" t="s">
        <v>809</v>
      </c>
      <c r="F266" s="57">
        <v>1000</v>
      </c>
      <c r="G266" s="78"/>
      <c r="H266" s="78"/>
      <c r="I266" s="72">
        <f t="shared" si="24"/>
        <v>1000</v>
      </c>
      <c r="J266" s="78"/>
      <c r="K266" s="77">
        <f t="shared" si="25"/>
        <v>1000</v>
      </c>
      <c r="L266" s="78">
        <v>500</v>
      </c>
      <c r="M266" s="78">
        <f t="shared" si="26"/>
        <v>1500</v>
      </c>
      <c r="N266" s="78"/>
      <c r="O266" s="205">
        <v>753</v>
      </c>
      <c r="P266" s="77">
        <f t="shared" si="27"/>
        <v>2253</v>
      </c>
      <c r="Q266" s="205"/>
      <c r="R266" s="205">
        <v>1400</v>
      </c>
      <c r="S266" s="77">
        <f t="shared" si="23"/>
        <v>3653</v>
      </c>
    </row>
    <row r="267" spans="1:19" ht="26.25" customHeight="1">
      <c r="A267" s="141" t="s">
        <v>289</v>
      </c>
      <c r="B267" s="114">
        <v>466</v>
      </c>
      <c r="C267" s="53" t="s">
        <v>102</v>
      </c>
      <c r="D267" s="54"/>
      <c r="E267" s="54"/>
      <c r="F267" s="72">
        <f>F268</f>
        <v>1000</v>
      </c>
      <c r="G267" s="77">
        <f>G268</f>
        <v>-0.5</v>
      </c>
      <c r="H267" s="77"/>
      <c r="I267" s="72">
        <f t="shared" si="24"/>
        <v>999.5</v>
      </c>
      <c r="J267" s="77"/>
      <c r="K267" s="77">
        <f t="shared" si="25"/>
        <v>999.5</v>
      </c>
      <c r="L267" s="78"/>
      <c r="M267" s="78">
        <f t="shared" si="26"/>
        <v>999.5</v>
      </c>
      <c r="N267" s="78"/>
      <c r="O267" s="217">
        <f>O268</f>
        <v>1500</v>
      </c>
      <c r="P267" s="77">
        <f t="shared" si="27"/>
        <v>2499.5</v>
      </c>
      <c r="Q267" s="217"/>
      <c r="R267" s="217">
        <f>R268</f>
        <v>600</v>
      </c>
      <c r="S267" s="77">
        <f t="shared" si="23"/>
        <v>3099.5</v>
      </c>
    </row>
    <row r="268" spans="1:19" ht="27.75" customHeight="1">
      <c r="A268" s="143" t="s">
        <v>209</v>
      </c>
      <c r="B268" s="117">
        <v>466</v>
      </c>
      <c r="C268" s="55" t="s">
        <v>102</v>
      </c>
      <c r="D268" s="56" t="s">
        <v>505</v>
      </c>
      <c r="E268" s="56"/>
      <c r="F268" s="57">
        <f>F269</f>
        <v>1000</v>
      </c>
      <c r="G268" s="78">
        <f>G269</f>
        <v>-0.5</v>
      </c>
      <c r="H268" s="78"/>
      <c r="I268" s="72">
        <f t="shared" si="24"/>
        <v>999.5</v>
      </c>
      <c r="J268" s="78"/>
      <c r="K268" s="77">
        <f t="shared" si="25"/>
        <v>999.5</v>
      </c>
      <c r="L268" s="78"/>
      <c r="M268" s="78">
        <f t="shared" si="26"/>
        <v>999.5</v>
      </c>
      <c r="N268" s="78"/>
      <c r="O268" s="205">
        <f>O269</f>
        <v>1500</v>
      </c>
      <c r="P268" s="77">
        <f t="shared" si="27"/>
        <v>2499.5</v>
      </c>
      <c r="Q268" s="205"/>
      <c r="R268" s="205">
        <f>R269</f>
        <v>600</v>
      </c>
      <c r="S268" s="77">
        <f t="shared" si="23"/>
        <v>3099.5</v>
      </c>
    </row>
    <row r="269" spans="1:19" ht="33.75" customHeight="1">
      <c r="A269" s="143" t="s">
        <v>192</v>
      </c>
      <c r="B269" s="117">
        <v>466</v>
      </c>
      <c r="C269" s="55" t="s">
        <v>102</v>
      </c>
      <c r="D269" s="56" t="s">
        <v>505</v>
      </c>
      <c r="E269" s="56" t="s">
        <v>809</v>
      </c>
      <c r="F269" s="57">
        <v>1000</v>
      </c>
      <c r="G269" s="78">
        <v>-0.5</v>
      </c>
      <c r="H269" s="78"/>
      <c r="I269" s="72">
        <f t="shared" si="24"/>
        <v>999.5</v>
      </c>
      <c r="J269" s="78"/>
      <c r="K269" s="77">
        <f t="shared" si="25"/>
        <v>999.5</v>
      </c>
      <c r="L269" s="78"/>
      <c r="M269" s="78">
        <f t="shared" si="26"/>
        <v>999.5</v>
      </c>
      <c r="N269" s="78"/>
      <c r="O269" s="205">
        <v>1500</v>
      </c>
      <c r="P269" s="77">
        <f t="shared" si="27"/>
        <v>2499.5</v>
      </c>
      <c r="Q269" s="205"/>
      <c r="R269" s="205">
        <v>600</v>
      </c>
      <c r="S269" s="77">
        <f t="shared" si="23"/>
        <v>3099.5</v>
      </c>
    </row>
    <row r="270" spans="1:19" ht="36" hidden="1" customHeight="1">
      <c r="A270" s="147" t="s">
        <v>7</v>
      </c>
      <c r="B270" s="114">
        <v>466</v>
      </c>
      <c r="C270" s="56" t="s">
        <v>103</v>
      </c>
      <c r="D270" s="54" t="s">
        <v>354</v>
      </c>
      <c r="E270" s="56"/>
      <c r="F270" s="72">
        <f>F271</f>
        <v>1026.7</v>
      </c>
      <c r="G270" s="77">
        <f>G271</f>
        <v>-323.83</v>
      </c>
      <c r="H270" s="77"/>
      <c r="I270" s="72">
        <f t="shared" si="24"/>
        <v>702.87000000000012</v>
      </c>
      <c r="J270" s="77"/>
      <c r="K270" s="77">
        <f t="shared" si="25"/>
        <v>702.87000000000012</v>
      </c>
      <c r="L270" s="78"/>
      <c r="M270" s="78">
        <f t="shared" si="26"/>
        <v>702.87000000000012</v>
      </c>
      <c r="N270" s="78"/>
      <c r="O270" s="205"/>
      <c r="P270" s="77">
        <f t="shared" si="27"/>
        <v>702.87000000000012</v>
      </c>
      <c r="Q270" s="205"/>
      <c r="R270" s="205"/>
      <c r="S270" s="77">
        <f t="shared" si="23"/>
        <v>702.87000000000012</v>
      </c>
    </row>
    <row r="271" spans="1:19" ht="42.75" hidden="1" customHeight="1">
      <c r="A271" s="143" t="s">
        <v>736</v>
      </c>
      <c r="B271" s="117">
        <v>466</v>
      </c>
      <c r="C271" s="56" t="s">
        <v>103</v>
      </c>
      <c r="D271" s="56" t="s">
        <v>607</v>
      </c>
      <c r="E271" s="56"/>
      <c r="F271" s="57">
        <f>F272+F273</f>
        <v>1026.7</v>
      </c>
      <c r="G271" s="78">
        <f>G272+G273</f>
        <v>-323.83</v>
      </c>
      <c r="H271" s="78"/>
      <c r="I271" s="72">
        <f t="shared" si="24"/>
        <v>702.87000000000012</v>
      </c>
      <c r="J271" s="78"/>
      <c r="K271" s="77">
        <f t="shared" si="25"/>
        <v>702.87000000000012</v>
      </c>
      <c r="L271" s="78"/>
      <c r="M271" s="78">
        <f t="shared" si="26"/>
        <v>702.87000000000012</v>
      </c>
      <c r="N271" s="78"/>
      <c r="O271" s="205"/>
      <c r="P271" s="77">
        <f t="shared" si="27"/>
        <v>702.87000000000012</v>
      </c>
      <c r="Q271" s="205"/>
      <c r="R271" s="205"/>
      <c r="S271" s="77">
        <f t="shared" si="23"/>
        <v>702.87000000000012</v>
      </c>
    </row>
    <row r="272" spans="1:19" ht="42.75" hidden="1" customHeight="1">
      <c r="A272" s="51" t="s">
        <v>609</v>
      </c>
      <c r="B272" s="117">
        <v>466</v>
      </c>
      <c r="C272" s="56" t="s">
        <v>103</v>
      </c>
      <c r="D272" s="56" t="s">
        <v>606</v>
      </c>
      <c r="E272" s="56" t="s">
        <v>191</v>
      </c>
      <c r="F272" s="57">
        <v>1026.7</v>
      </c>
      <c r="G272" s="78">
        <v>-324.33</v>
      </c>
      <c r="H272" s="78"/>
      <c r="I272" s="72">
        <f t="shared" si="24"/>
        <v>702.37000000000012</v>
      </c>
      <c r="J272" s="78"/>
      <c r="K272" s="77">
        <f t="shared" si="25"/>
        <v>702.37000000000012</v>
      </c>
      <c r="L272" s="78"/>
      <c r="M272" s="78">
        <f t="shared" si="26"/>
        <v>702.37000000000012</v>
      </c>
      <c r="N272" s="78"/>
      <c r="O272" s="205"/>
      <c r="P272" s="77">
        <f t="shared" si="27"/>
        <v>702.37000000000012</v>
      </c>
      <c r="Q272" s="205"/>
      <c r="R272" s="205"/>
      <c r="S272" s="77">
        <f t="shared" ref="S272:S335" si="30">P272+Q272+R272</f>
        <v>702.37000000000012</v>
      </c>
    </row>
    <row r="273" spans="1:19" ht="42.75" hidden="1" customHeight="1">
      <c r="A273" s="51" t="s">
        <v>610</v>
      </c>
      <c r="B273" s="117">
        <v>466</v>
      </c>
      <c r="C273" s="56" t="s">
        <v>103</v>
      </c>
      <c r="D273" s="56" t="s">
        <v>608</v>
      </c>
      <c r="E273" s="56" t="s">
        <v>191</v>
      </c>
      <c r="F273" s="57"/>
      <c r="G273" s="78">
        <v>0.5</v>
      </c>
      <c r="H273" s="78"/>
      <c r="I273" s="72">
        <f t="shared" si="24"/>
        <v>0.5</v>
      </c>
      <c r="J273" s="78"/>
      <c r="K273" s="77">
        <f t="shared" si="25"/>
        <v>0.5</v>
      </c>
      <c r="L273" s="78"/>
      <c r="M273" s="78">
        <f t="shared" si="26"/>
        <v>0.5</v>
      </c>
      <c r="N273" s="78"/>
      <c r="O273" s="205"/>
      <c r="P273" s="77">
        <f t="shared" si="27"/>
        <v>0.5</v>
      </c>
      <c r="Q273" s="205"/>
      <c r="R273" s="205"/>
      <c r="S273" s="77">
        <f t="shared" si="30"/>
        <v>0.5</v>
      </c>
    </row>
    <row r="274" spans="1:19" ht="23.25" hidden="1" customHeight="1">
      <c r="A274" s="141" t="s">
        <v>631</v>
      </c>
      <c r="B274" s="114">
        <v>466</v>
      </c>
      <c r="C274" s="54" t="s">
        <v>219</v>
      </c>
      <c r="D274" s="54"/>
      <c r="E274" s="54"/>
      <c r="F274" s="72">
        <f>F275</f>
        <v>2381</v>
      </c>
      <c r="G274" s="78">
        <f>G275</f>
        <v>661</v>
      </c>
      <c r="H274" s="78"/>
      <c r="I274" s="72">
        <f t="shared" si="24"/>
        <v>3042</v>
      </c>
      <c r="J274" s="77">
        <f>J275</f>
        <v>11336.9</v>
      </c>
      <c r="K274" s="77">
        <f t="shared" si="25"/>
        <v>14378.9</v>
      </c>
      <c r="L274" s="78"/>
      <c r="M274" s="78">
        <f t="shared" si="26"/>
        <v>14378.9</v>
      </c>
      <c r="N274" s="78"/>
      <c r="O274" s="205"/>
      <c r="P274" s="77">
        <f t="shared" si="27"/>
        <v>14378.9</v>
      </c>
      <c r="Q274" s="205"/>
      <c r="R274" s="205"/>
      <c r="S274" s="77">
        <f t="shared" si="30"/>
        <v>14378.9</v>
      </c>
    </row>
    <row r="275" spans="1:19" ht="36" hidden="1" customHeight="1">
      <c r="A275" s="141" t="s">
        <v>683</v>
      </c>
      <c r="B275" s="129">
        <v>466</v>
      </c>
      <c r="C275" s="53" t="s">
        <v>98</v>
      </c>
      <c r="D275" s="54" t="s">
        <v>358</v>
      </c>
      <c r="E275" s="54"/>
      <c r="F275" s="72">
        <f>F276</f>
        <v>2381</v>
      </c>
      <c r="G275" s="78">
        <f>G276</f>
        <v>661</v>
      </c>
      <c r="H275" s="78"/>
      <c r="I275" s="72">
        <f t="shared" si="24"/>
        <v>3042</v>
      </c>
      <c r="J275" s="77">
        <f>J276</f>
        <v>11336.9</v>
      </c>
      <c r="K275" s="77">
        <f t="shared" si="25"/>
        <v>14378.9</v>
      </c>
      <c r="L275" s="78"/>
      <c r="M275" s="78">
        <f t="shared" si="26"/>
        <v>14378.9</v>
      </c>
      <c r="N275" s="78"/>
      <c r="O275" s="205"/>
      <c r="P275" s="77">
        <f t="shared" si="27"/>
        <v>14378.9</v>
      </c>
      <c r="Q275" s="205"/>
      <c r="R275" s="205"/>
      <c r="S275" s="77">
        <f t="shared" si="30"/>
        <v>14378.9</v>
      </c>
    </row>
    <row r="276" spans="1:19" ht="42" hidden="1" customHeight="1">
      <c r="A276" s="51" t="s">
        <v>382</v>
      </c>
      <c r="B276" s="99">
        <v>466</v>
      </c>
      <c r="C276" s="55" t="s">
        <v>98</v>
      </c>
      <c r="D276" s="56" t="s">
        <v>419</v>
      </c>
      <c r="E276" s="56"/>
      <c r="F276" s="57">
        <f>F277+F279</f>
        <v>2381</v>
      </c>
      <c r="G276" s="78">
        <f>G278+G280</f>
        <v>661</v>
      </c>
      <c r="H276" s="78"/>
      <c r="I276" s="72">
        <f t="shared" si="24"/>
        <v>3042</v>
      </c>
      <c r="J276" s="78">
        <f>J279</f>
        <v>11336.9</v>
      </c>
      <c r="K276" s="77">
        <f t="shared" si="25"/>
        <v>14378.9</v>
      </c>
      <c r="L276" s="78"/>
      <c r="M276" s="78">
        <f t="shared" si="26"/>
        <v>14378.9</v>
      </c>
      <c r="N276" s="78"/>
      <c r="O276" s="205"/>
      <c r="P276" s="77">
        <f t="shared" si="27"/>
        <v>14378.9</v>
      </c>
      <c r="Q276" s="205"/>
      <c r="R276" s="205"/>
      <c r="S276" s="77">
        <f t="shared" si="30"/>
        <v>14378.9</v>
      </c>
    </row>
    <row r="277" spans="1:19" ht="36" hidden="1" customHeight="1">
      <c r="A277" s="51" t="s">
        <v>13</v>
      </c>
      <c r="B277" s="99">
        <v>466</v>
      </c>
      <c r="C277" s="55" t="s">
        <v>98</v>
      </c>
      <c r="D277" s="56" t="s">
        <v>561</v>
      </c>
      <c r="E277" s="54"/>
      <c r="F277" s="57">
        <f>SUM(F278)</f>
        <v>2381</v>
      </c>
      <c r="G277" s="78">
        <f>G278</f>
        <v>661</v>
      </c>
      <c r="H277" s="78"/>
      <c r="I277" s="72">
        <f t="shared" si="24"/>
        <v>3042</v>
      </c>
      <c r="J277" s="78"/>
      <c r="K277" s="77">
        <f t="shared" si="25"/>
        <v>3042</v>
      </c>
      <c r="L277" s="78"/>
      <c r="M277" s="78">
        <f t="shared" si="26"/>
        <v>3042</v>
      </c>
      <c r="N277" s="78"/>
      <c r="O277" s="205"/>
      <c r="P277" s="77">
        <f t="shared" si="27"/>
        <v>3042</v>
      </c>
      <c r="Q277" s="205"/>
      <c r="R277" s="205"/>
      <c r="S277" s="77">
        <f t="shared" si="30"/>
        <v>3042</v>
      </c>
    </row>
    <row r="278" spans="1:19" ht="38.25" hidden="1" customHeight="1">
      <c r="A278" s="234" t="s">
        <v>151</v>
      </c>
      <c r="B278" s="99">
        <v>466</v>
      </c>
      <c r="C278" s="55" t="s">
        <v>98</v>
      </c>
      <c r="D278" s="56" t="s">
        <v>561</v>
      </c>
      <c r="E278" s="56" t="s">
        <v>149</v>
      </c>
      <c r="F278" s="57">
        <v>2381</v>
      </c>
      <c r="G278" s="78">
        <v>661</v>
      </c>
      <c r="H278" s="78"/>
      <c r="I278" s="72">
        <f t="shared" si="24"/>
        <v>3042</v>
      </c>
      <c r="J278" s="78"/>
      <c r="K278" s="77">
        <f t="shared" si="25"/>
        <v>3042</v>
      </c>
      <c r="L278" s="78"/>
      <c r="M278" s="78">
        <f t="shared" si="26"/>
        <v>3042</v>
      </c>
      <c r="N278" s="78"/>
      <c r="O278" s="205"/>
      <c r="P278" s="77">
        <f t="shared" si="27"/>
        <v>3042</v>
      </c>
      <c r="Q278" s="205"/>
      <c r="R278" s="205"/>
      <c r="S278" s="77">
        <f t="shared" si="30"/>
        <v>3042</v>
      </c>
    </row>
    <row r="279" spans="1:19" ht="36" hidden="1" customHeight="1">
      <c r="A279" s="21" t="s">
        <v>549</v>
      </c>
      <c r="B279" s="99">
        <v>466</v>
      </c>
      <c r="C279" s="55" t="s">
        <v>98</v>
      </c>
      <c r="D279" s="56" t="s">
        <v>629</v>
      </c>
      <c r="E279" s="56"/>
      <c r="F279" s="57">
        <f>F280</f>
        <v>0</v>
      </c>
      <c r="G279" s="78">
        <f>G280</f>
        <v>0</v>
      </c>
      <c r="H279" s="78"/>
      <c r="I279" s="72">
        <f t="shared" si="24"/>
        <v>0</v>
      </c>
      <c r="J279" s="78">
        <f>J280</f>
        <v>11336.9</v>
      </c>
      <c r="K279" s="77">
        <f t="shared" si="25"/>
        <v>11336.9</v>
      </c>
      <c r="L279" s="78"/>
      <c r="M279" s="78">
        <f t="shared" si="26"/>
        <v>11336.9</v>
      </c>
      <c r="N279" s="78"/>
      <c r="O279" s="205"/>
      <c r="P279" s="77">
        <f t="shared" si="27"/>
        <v>11336.9</v>
      </c>
      <c r="Q279" s="205"/>
      <c r="R279" s="205"/>
      <c r="S279" s="77">
        <f t="shared" si="30"/>
        <v>11336.9</v>
      </c>
    </row>
    <row r="280" spans="1:19" ht="36" hidden="1" customHeight="1">
      <c r="A280" s="234" t="s">
        <v>151</v>
      </c>
      <c r="B280" s="99">
        <v>466</v>
      </c>
      <c r="C280" s="55" t="s">
        <v>98</v>
      </c>
      <c r="D280" s="56" t="s">
        <v>629</v>
      </c>
      <c r="E280" s="56" t="s">
        <v>149</v>
      </c>
      <c r="F280" s="57">
        <v>0</v>
      </c>
      <c r="G280" s="78"/>
      <c r="H280" s="78"/>
      <c r="I280" s="72">
        <f t="shared" si="24"/>
        <v>0</v>
      </c>
      <c r="J280" s="78">
        <v>11336.9</v>
      </c>
      <c r="K280" s="77">
        <f t="shared" si="25"/>
        <v>11336.9</v>
      </c>
      <c r="L280" s="78"/>
      <c r="M280" s="78">
        <f t="shared" si="26"/>
        <v>11336.9</v>
      </c>
      <c r="N280" s="78"/>
      <c r="O280" s="205"/>
      <c r="P280" s="77">
        <f t="shared" si="27"/>
        <v>11336.9</v>
      </c>
      <c r="Q280" s="205"/>
      <c r="R280" s="205"/>
      <c r="S280" s="77">
        <f t="shared" si="30"/>
        <v>11336.9</v>
      </c>
    </row>
    <row r="281" spans="1:19" s="3" customFormat="1" ht="22.5" hidden="1" customHeight="1">
      <c r="A281" s="141" t="s">
        <v>97</v>
      </c>
      <c r="B281" s="54" t="s">
        <v>612</v>
      </c>
      <c r="C281" s="54" t="s">
        <v>613</v>
      </c>
      <c r="D281" s="54"/>
      <c r="E281" s="54"/>
      <c r="F281" s="72">
        <f>F282</f>
        <v>1000</v>
      </c>
      <c r="G281" s="78"/>
      <c r="H281" s="78"/>
      <c r="I281" s="72">
        <f t="shared" ref="I281:I340" si="31">F281+G281+H281</f>
        <v>1000</v>
      </c>
      <c r="J281" s="78"/>
      <c r="K281" s="77">
        <f t="shared" si="25"/>
        <v>1000</v>
      </c>
      <c r="L281" s="132"/>
      <c r="M281" s="78">
        <f t="shared" si="26"/>
        <v>1000</v>
      </c>
      <c r="N281" s="78"/>
      <c r="O281" s="205"/>
      <c r="P281" s="77">
        <f t="shared" si="27"/>
        <v>1000</v>
      </c>
      <c r="Q281" s="205"/>
      <c r="R281" s="205"/>
      <c r="S281" s="77">
        <f t="shared" si="30"/>
        <v>1000</v>
      </c>
    </row>
    <row r="282" spans="1:19" s="3" customFormat="1" ht="24.75" hidden="1" customHeight="1">
      <c r="A282" s="143" t="s">
        <v>209</v>
      </c>
      <c r="B282" s="117">
        <v>466</v>
      </c>
      <c r="C282" s="56" t="s">
        <v>613</v>
      </c>
      <c r="D282" s="56" t="s">
        <v>505</v>
      </c>
      <c r="E282" s="56"/>
      <c r="F282" s="57">
        <f>F283</f>
        <v>1000</v>
      </c>
      <c r="G282" s="78"/>
      <c r="H282" s="78"/>
      <c r="I282" s="72">
        <f t="shared" si="31"/>
        <v>1000</v>
      </c>
      <c r="J282" s="78"/>
      <c r="K282" s="77">
        <f t="shared" ref="K282:K345" si="32">I282+J282</f>
        <v>1000</v>
      </c>
      <c r="L282" s="132"/>
      <c r="M282" s="78">
        <f t="shared" ref="M282:M345" si="33">K282+L282</f>
        <v>1000</v>
      </c>
      <c r="N282" s="78"/>
      <c r="O282" s="205"/>
      <c r="P282" s="77">
        <f t="shared" si="27"/>
        <v>1000</v>
      </c>
      <c r="Q282" s="205"/>
      <c r="R282" s="205"/>
      <c r="S282" s="77">
        <f t="shared" si="30"/>
        <v>1000</v>
      </c>
    </row>
    <row r="283" spans="1:19" s="3" customFormat="1" ht="30" hidden="1" customHeight="1">
      <c r="A283" s="143" t="s">
        <v>192</v>
      </c>
      <c r="B283" s="117">
        <v>466</v>
      </c>
      <c r="C283" s="56" t="s">
        <v>613</v>
      </c>
      <c r="D283" s="56" t="s">
        <v>505</v>
      </c>
      <c r="E283" s="56" t="s">
        <v>191</v>
      </c>
      <c r="F283" s="57">
        <v>1000</v>
      </c>
      <c r="G283" s="78"/>
      <c r="H283" s="78"/>
      <c r="I283" s="72">
        <f t="shared" si="31"/>
        <v>1000</v>
      </c>
      <c r="J283" s="78"/>
      <c r="K283" s="77">
        <f t="shared" si="32"/>
        <v>1000</v>
      </c>
      <c r="L283" s="132"/>
      <c r="M283" s="78">
        <f t="shared" si="33"/>
        <v>1000</v>
      </c>
      <c r="N283" s="78"/>
      <c r="O283" s="205"/>
      <c r="P283" s="77">
        <f t="shared" si="27"/>
        <v>1000</v>
      </c>
      <c r="Q283" s="205"/>
      <c r="R283" s="205"/>
      <c r="S283" s="77">
        <f t="shared" si="30"/>
        <v>1000</v>
      </c>
    </row>
    <row r="284" spans="1:19" ht="28.5" customHeight="1">
      <c r="A284" s="235" t="s">
        <v>334</v>
      </c>
      <c r="B284" s="129">
        <v>475</v>
      </c>
      <c r="C284" s="55"/>
      <c r="D284" s="56"/>
      <c r="E284" s="56"/>
      <c r="F284" s="72">
        <f>SUM(F285,F330,F336)</f>
        <v>474981.4</v>
      </c>
      <c r="G284" s="77">
        <f>G285</f>
        <v>32414.315999999999</v>
      </c>
      <c r="H284" s="77">
        <f>H285</f>
        <v>13348.5</v>
      </c>
      <c r="I284" s="72">
        <f t="shared" si="31"/>
        <v>520744.21600000001</v>
      </c>
      <c r="J284" s="72">
        <f>J285+J330+J336</f>
        <v>1089.8</v>
      </c>
      <c r="K284" s="77">
        <f t="shared" si="32"/>
        <v>521834.016</v>
      </c>
      <c r="L284" s="77">
        <f>L285</f>
        <v>10847</v>
      </c>
      <c r="M284" s="77">
        <f t="shared" si="33"/>
        <v>532681.01600000006</v>
      </c>
      <c r="N284" s="77">
        <f>N297</f>
        <v>4474.3999999999996</v>
      </c>
      <c r="O284" s="217">
        <f>O285</f>
        <v>0</v>
      </c>
      <c r="P284" s="77">
        <f t="shared" si="27"/>
        <v>537155.41600000008</v>
      </c>
      <c r="Q284" s="217">
        <f>Q285+Q336</f>
        <v>24311.3</v>
      </c>
      <c r="R284" s="217">
        <f>R285+R336</f>
        <v>-2940</v>
      </c>
      <c r="S284" s="77">
        <f t="shared" si="30"/>
        <v>558526.71600000013</v>
      </c>
    </row>
    <row r="285" spans="1:19" ht="23.25" customHeight="1">
      <c r="A285" s="142" t="s">
        <v>163</v>
      </c>
      <c r="B285" s="129">
        <v>475</v>
      </c>
      <c r="C285" s="53" t="s">
        <v>162</v>
      </c>
      <c r="D285" s="54"/>
      <c r="E285" s="54"/>
      <c r="F285" s="72">
        <f>SUM(F286,F297,F318,F311)</f>
        <v>470795</v>
      </c>
      <c r="G285" s="77">
        <f>G297+G311</f>
        <v>32414.315999999999</v>
      </c>
      <c r="H285" s="77">
        <f>H286+H297</f>
        <v>13348.5</v>
      </c>
      <c r="I285" s="72">
        <f t="shared" si="31"/>
        <v>516557.81599999999</v>
      </c>
      <c r="J285" s="77">
        <f>J286+J297</f>
        <v>0</v>
      </c>
      <c r="K285" s="77">
        <f t="shared" si="32"/>
        <v>516557.81599999999</v>
      </c>
      <c r="L285" s="77">
        <f>L286+L297+L311</f>
        <v>10847</v>
      </c>
      <c r="M285" s="77">
        <f t="shared" si="33"/>
        <v>527404.81599999999</v>
      </c>
      <c r="N285" s="77"/>
      <c r="O285" s="217">
        <f>O297</f>
        <v>0</v>
      </c>
      <c r="P285" s="77">
        <f t="shared" si="27"/>
        <v>527404.81599999999</v>
      </c>
      <c r="Q285" s="217">
        <f>Q286+Q297+Q324</f>
        <v>24511.3</v>
      </c>
      <c r="R285" s="217">
        <f>R286+R297+R324</f>
        <v>-2940</v>
      </c>
      <c r="S285" s="77">
        <f t="shared" si="30"/>
        <v>548976.11600000004</v>
      </c>
    </row>
    <row r="286" spans="1:19" ht="23.25" hidden="1" customHeight="1">
      <c r="A286" s="141" t="s">
        <v>290</v>
      </c>
      <c r="B286" s="129">
        <v>475</v>
      </c>
      <c r="C286" s="53" t="s">
        <v>335</v>
      </c>
      <c r="D286" s="54"/>
      <c r="E286" s="54"/>
      <c r="F286" s="72">
        <f>SUM(F287)</f>
        <v>158631</v>
      </c>
      <c r="G286" s="78"/>
      <c r="H286" s="77">
        <f>H287</f>
        <v>3824.5</v>
      </c>
      <c r="I286" s="72">
        <f t="shared" si="31"/>
        <v>162455.5</v>
      </c>
      <c r="J286" s="77">
        <f>J287</f>
        <v>-5600</v>
      </c>
      <c r="K286" s="77">
        <f t="shared" si="32"/>
        <v>156855.5</v>
      </c>
      <c r="L286" s="77">
        <f>L287</f>
        <v>3256</v>
      </c>
      <c r="M286" s="77">
        <f t="shared" si="33"/>
        <v>160111.5</v>
      </c>
      <c r="N286" s="77"/>
      <c r="O286" s="205"/>
      <c r="P286" s="77">
        <f t="shared" si="27"/>
        <v>160111.5</v>
      </c>
      <c r="Q286" s="217">
        <f>Q290+Q293</f>
        <v>7845</v>
      </c>
      <c r="R286" s="217"/>
      <c r="S286" s="77">
        <f t="shared" si="30"/>
        <v>167956.5</v>
      </c>
    </row>
    <row r="287" spans="1:19" s="9" customFormat="1" ht="38.25" hidden="1" customHeight="1">
      <c r="A287" s="150" t="s">
        <v>680</v>
      </c>
      <c r="B287" s="129">
        <v>475</v>
      </c>
      <c r="C287" s="53" t="s">
        <v>335</v>
      </c>
      <c r="D287" s="54" t="s">
        <v>265</v>
      </c>
      <c r="E287" s="56"/>
      <c r="F287" s="72">
        <f>SUM(F288)</f>
        <v>158631</v>
      </c>
      <c r="G287" s="77"/>
      <c r="H287" s="77">
        <f>H288</f>
        <v>3824.5</v>
      </c>
      <c r="I287" s="72">
        <f t="shared" si="31"/>
        <v>162455.5</v>
      </c>
      <c r="J287" s="77">
        <f>J288</f>
        <v>-5600</v>
      </c>
      <c r="K287" s="77">
        <f t="shared" si="32"/>
        <v>156855.5</v>
      </c>
      <c r="L287" s="77">
        <f>L288</f>
        <v>3256</v>
      </c>
      <c r="M287" s="77">
        <f t="shared" si="33"/>
        <v>160111.5</v>
      </c>
      <c r="N287" s="77"/>
      <c r="O287" s="217"/>
      <c r="P287" s="77">
        <f t="shared" si="27"/>
        <v>160111.5</v>
      </c>
      <c r="Q287" s="217">
        <f>Q288</f>
        <v>-3640</v>
      </c>
      <c r="R287" s="217"/>
      <c r="S287" s="77">
        <f t="shared" si="30"/>
        <v>156471.5</v>
      </c>
    </row>
    <row r="288" spans="1:19" s="12" customFormat="1" ht="35.25" hidden="1" customHeight="1">
      <c r="A288" s="148" t="s">
        <v>14</v>
      </c>
      <c r="B288" s="129">
        <v>475</v>
      </c>
      <c r="C288" s="53" t="s">
        <v>335</v>
      </c>
      <c r="D288" s="54" t="s">
        <v>266</v>
      </c>
      <c r="E288" s="54"/>
      <c r="F288" s="72">
        <f>SUM(F289)</f>
        <v>158631</v>
      </c>
      <c r="G288" s="77"/>
      <c r="H288" s="77">
        <f>H289</f>
        <v>3824.5</v>
      </c>
      <c r="I288" s="72">
        <f t="shared" si="31"/>
        <v>162455.5</v>
      </c>
      <c r="J288" s="77">
        <f>J289</f>
        <v>-5600</v>
      </c>
      <c r="K288" s="77">
        <f t="shared" si="32"/>
        <v>156855.5</v>
      </c>
      <c r="L288" s="77">
        <f>L293</f>
        <v>3256</v>
      </c>
      <c r="M288" s="77">
        <f t="shared" si="33"/>
        <v>160111.5</v>
      </c>
      <c r="N288" s="77"/>
      <c r="O288" s="217"/>
      <c r="P288" s="77">
        <f t="shared" si="27"/>
        <v>160111.5</v>
      </c>
      <c r="Q288" s="205">
        <f>Q289</f>
        <v>-3640</v>
      </c>
      <c r="R288" s="205"/>
      <c r="S288" s="77">
        <f t="shared" si="30"/>
        <v>156471.5</v>
      </c>
    </row>
    <row r="289" spans="1:19" s="12" customFormat="1" ht="29.25" hidden="1" customHeight="1">
      <c r="A289" s="49" t="s">
        <v>384</v>
      </c>
      <c r="B289" s="99">
        <v>475</v>
      </c>
      <c r="C289" s="55" t="s">
        <v>335</v>
      </c>
      <c r="D289" s="56" t="s">
        <v>407</v>
      </c>
      <c r="E289" s="54"/>
      <c r="F289" s="57">
        <f>SUM(F290,F293)</f>
        <v>158631</v>
      </c>
      <c r="G289" s="77"/>
      <c r="H289" s="77">
        <f>H293</f>
        <v>3824.5</v>
      </c>
      <c r="I289" s="72">
        <f t="shared" si="31"/>
        <v>162455.5</v>
      </c>
      <c r="J289" s="77">
        <f>J293</f>
        <v>-5600</v>
      </c>
      <c r="K289" s="77">
        <f t="shared" si="32"/>
        <v>156855.5</v>
      </c>
      <c r="L289" s="133"/>
      <c r="M289" s="78">
        <f t="shared" si="33"/>
        <v>156855.5</v>
      </c>
      <c r="N289" s="78"/>
      <c r="O289" s="217"/>
      <c r="P289" s="78">
        <f t="shared" si="27"/>
        <v>156855.5</v>
      </c>
      <c r="Q289" s="205">
        <f>Q293</f>
        <v>-3640</v>
      </c>
      <c r="R289" s="205"/>
      <c r="S289" s="77">
        <f t="shared" si="30"/>
        <v>153215.5</v>
      </c>
    </row>
    <row r="290" spans="1:19" s="12" customFormat="1" ht="66" hidden="1" customHeight="1">
      <c r="A290" s="49" t="s">
        <v>274</v>
      </c>
      <c r="B290" s="99">
        <v>475</v>
      </c>
      <c r="C290" s="55" t="s">
        <v>335</v>
      </c>
      <c r="D290" s="56" t="s">
        <v>408</v>
      </c>
      <c r="E290" s="56"/>
      <c r="F290" s="57">
        <f>F291+F292</f>
        <v>90788</v>
      </c>
      <c r="G290" s="77"/>
      <c r="H290" s="77"/>
      <c r="I290" s="72">
        <f t="shared" si="31"/>
        <v>90788</v>
      </c>
      <c r="J290" s="77"/>
      <c r="K290" s="77">
        <f t="shared" si="32"/>
        <v>90788</v>
      </c>
      <c r="L290" s="133"/>
      <c r="M290" s="78">
        <f t="shared" si="33"/>
        <v>90788</v>
      </c>
      <c r="N290" s="78"/>
      <c r="O290" s="217"/>
      <c r="P290" s="78">
        <f t="shared" si="27"/>
        <v>90788</v>
      </c>
      <c r="Q290" s="205">
        <f>Q291</f>
        <v>11485</v>
      </c>
      <c r="R290" s="205"/>
      <c r="S290" s="77">
        <f t="shared" si="30"/>
        <v>102273</v>
      </c>
    </row>
    <row r="291" spans="1:19" s="13" customFormat="1" ht="26.25" hidden="1" customHeight="1">
      <c r="A291" s="143" t="s">
        <v>584</v>
      </c>
      <c r="B291" s="99">
        <v>475</v>
      </c>
      <c r="C291" s="55" t="s">
        <v>335</v>
      </c>
      <c r="D291" s="56" t="s">
        <v>408</v>
      </c>
      <c r="E291" s="56" t="s">
        <v>537</v>
      </c>
      <c r="F291" s="57">
        <v>89856.4</v>
      </c>
      <c r="G291" s="77"/>
      <c r="H291" s="77"/>
      <c r="I291" s="72">
        <f t="shared" si="31"/>
        <v>89856.4</v>
      </c>
      <c r="J291" s="77"/>
      <c r="K291" s="77">
        <f t="shared" si="32"/>
        <v>89856.4</v>
      </c>
      <c r="L291" s="77"/>
      <c r="M291" s="78">
        <f t="shared" si="33"/>
        <v>89856.4</v>
      </c>
      <c r="N291" s="78"/>
      <c r="O291" s="217"/>
      <c r="P291" s="78">
        <f t="shared" si="27"/>
        <v>89856.4</v>
      </c>
      <c r="Q291" s="205">
        <v>11485</v>
      </c>
      <c r="R291" s="205"/>
      <c r="S291" s="77">
        <f t="shared" si="30"/>
        <v>101341.4</v>
      </c>
    </row>
    <row r="292" spans="1:19" s="13" customFormat="1" ht="26.25" hidden="1" customHeight="1">
      <c r="A292" s="143" t="s">
        <v>145</v>
      </c>
      <c r="B292" s="99">
        <v>475</v>
      </c>
      <c r="C292" s="55" t="s">
        <v>335</v>
      </c>
      <c r="D292" s="56" t="s">
        <v>593</v>
      </c>
      <c r="E292" s="56" t="s">
        <v>537</v>
      </c>
      <c r="F292" s="57">
        <v>931.6</v>
      </c>
      <c r="G292" s="77"/>
      <c r="H292" s="77"/>
      <c r="I292" s="72">
        <f t="shared" si="31"/>
        <v>931.6</v>
      </c>
      <c r="J292" s="77"/>
      <c r="K292" s="77">
        <f t="shared" si="32"/>
        <v>931.6</v>
      </c>
      <c r="L292" s="77"/>
      <c r="M292" s="78">
        <f t="shared" si="33"/>
        <v>931.6</v>
      </c>
      <c r="N292" s="78"/>
      <c r="O292" s="217"/>
      <c r="P292" s="78">
        <f t="shared" si="27"/>
        <v>931.6</v>
      </c>
      <c r="Q292" s="205"/>
      <c r="R292" s="205"/>
      <c r="S292" s="77">
        <f t="shared" si="30"/>
        <v>931.6</v>
      </c>
    </row>
    <row r="293" spans="1:19" s="13" customFormat="1" ht="45" hidden="1" customHeight="1">
      <c r="A293" s="49" t="s">
        <v>338</v>
      </c>
      <c r="B293" s="99">
        <v>475</v>
      </c>
      <c r="C293" s="55" t="s">
        <v>335</v>
      </c>
      <c r="D293" s="56" t="s">
        <v>409</v>
      </c>
      <c r="E293" s="56"/>
      <c r="F293" s="57">
        <f>F294+F295+F296</f>
        <v>67843</v>
      </c>
      <c r="G293" s="77"/>
      <c r="H293" s="77">
        <f>H294+H295+H296</f>
        <v>3824.5</v>
      </c>
      <c r="I293" s="72">
        <f t="shared" si="31"/>
        <v>71667.5</v>
      </c>
      <c r="J293" s="77">
        <f>J295+J296</f>
        <v>-5600</v>
      </c>
      <c r="K293" s="77">
        <f t="shared" si="32"/>
        <v>66067.5</v>
      </c>
      <c r="L293" s="77">
        <f>L295</f>
        <v>3256</v>
      </c>
      <c r="M293" s="77">
        <f t="shared" si="33"/>
        <v>69323.5</v>
      </c>
      <c r="N293" s="77"/>
      <c r="O293" s="217"/>
      <c r="P293" s="78">
        <f t="shared" ref="P293:P356" si="34">M293+N293+O293</f>
        <v>69323.5</v>
      </c>
      <c r="Q293" s="205">
        <f>Q295</f>
        <v>-3640</v>
      </c>
      <c r="R293" s="205"/>
      <c r="S293" s="77">
        <f t="shared" si="30"/>
        <v>65683.5</v>
      </c>
    </row>
    <row r="294" spans="1:19" s="13" customFormat="1" ht="30" hidden="1" customHeight="1">
      <c r="A294" s="143" t="s">
        <v>584</v>
      </c>
      <c r="B294" s="86">
        <v>475</v>
      </c>
      <c r="C294" s="86" t="s">
        <v>470</v>
      </c>
      <c r="D294" s="56" t="s">
        <v>409</v>
      </c>
      <c r="E294" s="56" t="s">
        <v>537</v>
      </c>
      <c r="F294" s="57">
        <v>26600</v>
      </c>
      <c r="G294" s="77"/>
      <c r="H294" s="77"/>
      <c r="I294" s="72">
        <f t="shared" si="31"/>
        <v>26600</v>
      </c>
      <c r="J294" s="77"/>
      <c r="K294" s="77">
        <f t="shared" si="32"/>
        <v>26600</v>
      </c>
      <c r="L294" s="77"/>
      <c r="M294" s="78">
        <f t="shared" si="33"/>
        <v>26600</v>
      </c>
      <c r="N294" s="78"/>
      <c r="O294" s="217"/>
      <c r="P294" s="78">
        <f t="shared" si="34"/>
        <v>26600</v>
      </c>
      <c r="Q294" s="205"/>
      <c r="R294" s="205"/>
      <c r="S294" s="77">
        <f t="shared" si="30"/>
        <v>26600</v>
      </c>
    </row>
    <row r="295" spans="1:19" s="13" customFormat="1" ht="24.75" hidden="1" customHeight="1">
      <c r="A295" s="143" t="s">
        <v>145</v>
      </c>
      <c r="B295" s="86">
        <v>475</v>
      </c>
      <c r="C295" s="86" t="s">
        <v>470</v>
      </c>
      <c r="D295" s="56" t="s">
        <v>452</v>
      </c>
      <c r="E295" s="56" t="s">
        <v>537</v>
      </c>
      <c r="F295" s="57">
        <v>30304</v>
      </c>
      <c r="G295" s="77"/>
      <c r="H295" s="77">
        <v>3824.5</v>
      </c>
      <c r="I295" s="72">
        <f t="shared" si="31"/>
        <v>34128.5</v>
      </c>
      <c r="J295" s="77">
        <v>-4000</v>
      </c>
      <c r="K295" s="77">
        <f t="shared" si="32"/>
        <v>30128.5</v>
      </c>
      <c r="L295" s="77">
        <v>3256</v>
      </c>
      <c r="M295" s="78">
        <f t="shared" si="33"/>
        <v>33384.5</v>
      </c>
      <c r="N295" s="78"/>
      <c r="O295" s="217"/>
      <c r="P295" s="78">
        <f t="shared" si="34"/>
        <v>33384.5</v>
      </c>
      <c r="Q295" s="205">
        <v>-3640</v>
      </c>
      <c r="R295" s="205"/>
      <c r="S295" s="77">
        <f t="shared" si="30"/>
        <v>29744.5</v>
      </c>
    </row>
    <row r="296" spans="1:19" s="13" customFormat="1" ht="26.25" hidden="1" customHeight="1">
      <c r="A296" s="143" t="s">
        <v>636</v>
      </c>
      <c r="B296" s="86">
        <v>475</v>
      </c>
      <c r="C296" s="86" t="s">
        <v>470</v>
      </c>
      <c r="D296" s="56" t="s">
        <v>635</v>
      </c>
      <c r="E296" s="56" t="s">
        <v>537</v>
      </c>
      <c r="F296" s="97">
        <v>10939</v>
      </c>
      <c r="G296" s="77"/>
      <c r="H296" s="77"/>
      <c r="I296" s="72">
        <f t="shared" si="31"/>
        <v>10939</v>
      </c>
      <c r="J296" s="77">
        <v>-1600</v>
      </c>
      <c r="K296" s="77">
        <f t="shared" si="32"/>
        <v>9339</v>
      </c>
      <c r="L296" s="77"/>
      <c r="M296" s="78">
        <f t="shared" si="33"/>
        <v>9339</v>
      </c>
      <c r="N296" s="78"/>
      <c r="O296" s="217"/>
      <c r="P296" s="78">
        <f t="shared" si="34"/>
        <v>9339</v>
      </c>
      <c r="Q296" s="205"/>
      <c r="R296" s="205"/>
      <c r="S296" s="77">
        <f t="shared" si="30"/>
        <v>9339</v>
      </c>
    </row>
    <row r="297" spans="1:19" s="4" customFormat="1" ht="25.5" customHeight="1">
      <c r="A297" s="147" t="s">
        <v>291</v>
      </c>
      <c r="B297" s="129">
        <v>475</v>
      </c>
      <c r="C297" s="53" t="s">
        <v>336</v>
      </c>
      <c r="D297" s="54"/>
      <c r="E297" s="54"/>
      <c r="F297" s="72">
        <f>SUM(F298)</f>
        <v>262646</v>
      </c>
      <c r="G297" s="77">
        <f>G298</f>
        <v>34014.315999999999</v>
      </c>
      <c r="H297" s="77">
        <f>H298</f>
        <v>9524</v>
      </c>
      <c r="I297" s="72">
        <f t="shared" si="31"/>
        <v>306184.31599999999</v>
      </c>
      <c r="J297" s="77">
        <f>J298</f>
        <v>5600</v>
      </c>
      <c r="K297" s="77">
        <f t="shared" si="32"/>
        <v>311784.31599999999</v>
      </c>
      <c r="L297" s="77">
        <f>L298</f>
        <v>6372</v>
      </c>
      <c r="M297" s="77">
        <f t="shared" si="33"/>
        <v>318156.31599999999</v>
      </c>
      <c r="N297" s="77">
        <f>N298</f>
        <v>4474.3999999999996</v>
      </c>
      <c r="O297" s="217">
        <f>O298</f>
        <v>0</v>
      </c>
      <c r="P297" s="77">
        <f t="shared" si="34"/>
        <v>322630.71600000001</v>
      </c>
      <c r="Q297" s="217">
        <f>Q298+Q303</f>
        <v>16580</v>
      </c>
      <c r="R297" s="217">
        <f>R298+R303</f>
        <v>-2940</v>
      </c>
      <c r="S297" s="77">
        <f t="shared" si="30"/>
        <v>336270.71600000001</v>
      </c>
    </row>
    <row r="298" spans="1:19" ht="30.75" customHeight="1">
      <c r="A298" s="147" t="s">
        <v>201</v>
      </c>
      <c r="B298" s="129">
        <v>475</v>
      </c>
      <c r="C298" s="53" t="s">
        <v>336</v>
      </c>
      <c r="D298" s="54" t="s">
        <v>345</v>
      </c>
      <c r="E298" s="54"/>
      <c r="F298" s="72">
        <f>SUM(F299)</f>
        <v>262646</v>
      </c>
      <c r="G298" s="77">
        <f>G307</f>
        <v>34014.315999999999</v>
      </c>
      <c r="H298" s="77">
        <f>H299</f>
        <v>9524</v>
      </c>
      <c r="I298" s="72">
        <f t="shared" si="31"/>
        <v>306184.31599999999</v>
      </c>
      <c r="J298" s="77">
        <f>J299</f>
        <v>5600</v>
      </c>
      <c r="K298" s="77">
        <f t="shared" si="32"/>
        <v>311784.31599999999</v>
      </c>
      <c r="L298" s="77">
        <f>L303</f>
        <v>6372</v>
      </c>
      <c r="M298" s="77">
        <f t="shared" si="33"/>
        <v>318156.31599999999</v>
      </c>
      <c r="N298" s="77">
        <f>N310</f>
        <v>4474.3999999999996</v>
      </c>
      <c r="O298" s="217">
        <f>O307</f>
        <v>0</v>
      </c>
      <c r="P298" s="77">
        <f t="shared" si="34"/>
        <v>322630.71600000001</v>
      </c>
      <c r="Q298" s="217">
        <f>Q299</f>
        <v>16580</v>
      </c>
      <c r="R298" s="217"/>
      <c r="S298" s="77">
        <f t="shared" si="30"/>
        <v>339210.71600000001</v>
      </c>
    </row>
    <row r="299" spans="1:19" ht="41.25" customHeight="1">
      <c r="A299" s="49" t="s">
        <v>385</v>
      </c>
      <c r="B299" s="99">
        <v>475</v>
      </c>
      <c r="C299" s="55" t="s">
        <v>336</v>
      </c>
      <c r="D299" s="56" t="s">
        <v>410</v>
      </c>
      <c r="E299" s="56"/>
      <c r="F299" s="57">
        <f>SUM(F300,F303)</f>
        <v>262646</v>
      </c>
      <c r="G299" s="78"/>
      <c r="H299" s="78">
        <f>H303</f>
        <v>9524</v>
      </c>
      <c r="I299" s="72">
        <f t="shared" si="31"/>
        <v>272170</v>
      </c>
      <c r="J299" s="78">
        <f>J303</f>
        <v>5600</v>
      </c>
      <c r="K299" s="77">
        <f t="shared" si="32"/>
        <v>277770</v>
      </c>
      <c r="L299" s="78"/>
      <c r="M299" s="78">
        <f t="shared" si="33"/>
        <v>277770</v>
      </c>
      <c r="N299" s="78"/>
      <c r="O299" s="205"/>
      <c r="P299" s="78">
        <f t="shared" si="34"/>
        <v>277770</v>
      </c>
      <c r="Q299" s="205">
        <f>Q300</f>
        <v>16580</v>
      </c>
      <c r="R299" s="205"/>
      <c r="S299" s="77">
        <f t="shared" si="30"/>
        <v>294350</v>
      </c>
    </row>
    <row r="300" spans="1:19" s="9" customFormat="1" ht="85.5" customHeight="1">
      <c r="A300" s="49" t="s">
        <v>275</v>
      </c>
      <c r="B300" s="99">
        <v>475</v>
      </c>
      <c r="C300" s="55" t="s">
        <v>336</v>
      </c>
      <c r="D300" s="56" t="s">
        <v>411</v>
      </c>
      <c r="E300" s="56"/>
      <c r="F300" s="57">
        <f>F301+F302</f>
        <v>165851</v>
      </c>
      <c r="G300" s="77"/>
      <c r="H300" s="77"/>
      <c r="I300" s="72">
        <f t="shared" si="31"/>
        <v>165851</v>
      </c>
      <c r="J300" s="77"/>
      <c r="K300" s="77">
        <f t="shared" si="32"/>
        <v>165851</v>
      </c>
      <c r="L300" s="133"/>
      <c r="M300" s="78">
        <f t="shared" si="33"/>
        <v>165851</v>
      </c>
      <c r="N300" s="78"/>
      <c r="O300" s="217"/>
      <c r="P300" s="78">
        <f t="shared" si="34"/>
        <v>165851</v>
      </c>
      <c r="Q300" s="205">
        <f>Q301</f>
        <v>16580</v>
      </c>
      <c r="R300" s="205"/>
      <c r="S300" s="77">
        <f t="shared" si="30"/>
        <v>182431</v>
      </c>
    </row>
    <row r="301" spans="1:19" s="4" customFormat="1" ht="23.25" customHeight="1">
      <c r="A301" s="143" t="s">
        <v>584</v>
      </c>
      <c r="B301" s="99">
        <v>475</v>
      </c>
      <c r="C301" s="55" t="s">
        <v>336</v>
      </c>
      <c r="D301" s="56" t="s">
        <v>411</v>
      </c>
      <c r="E301" s="56" t="s">
        <v>537</v>
      </c>
      <c r="F301" s="57">
        <v>163401.4</v>
      </c>
      <c r="G301" s="77"/>
      <c r="H301" s="77"/>
      <c r="I301" s="72">
        <f t="shared" si="31"/>
        <v>163401.4</v>
      </c>
      <c r="J301" s="77"/>
      <c r="K301" s="77">
        <f t="shared" si="32"/>
        <v>163401.4</v>
      </c>
      <c r="L301" s="77"/>
      <c r="M301" s="78">
        <f t="shared" si="33"/>
        <v>163401.4</v>
      </c>
      <c r="N301" s="78"/>
      <c r="O301" s="217"/>
      <c r="P301" s="78">
        <f t="shared" si="34"/>
        <v>163401.4</v>
      </c>
      <c r="Q301" s="205">
        <v>16580</v>
      </c>
      <c r="R301" s="205"/>
      <c r="S301" s="77">
        <f t="shared" si="30"/>
        <v>179981.4</v>
      </c>
    </row>
    <row r="302" spans="1:19" s="4" customFormat="1" ht="23.25" customHeight="1">
      <c r="A302" s="143" t="s">
        <v>145</v>
      </c>
      <c r="B302" s="99">
        <v>475</v>
      </c>
      <c r="C302" s="55" t="s">
        <v>336</v>
      </c>
      <c r="D302" s="56" t="s">
        <v>592</v>
      </c>
      <c r="E302" s="56" t="s">
        <v>537</v>
      </c>
      <c r="F302" s="57">
        <v>2449.6</v>
      </c>
      <c r="G302" s="77"/>
      <c r="H302" s="77"/>
      <c r="I302" s="72">
        <f t="shared" si="31"/>
        <v>2449.6</v>
      </c>
      <c r="J302" s="77"/>
      <c r="K302" s="77">
        <f t="shared" si="32"/>
        <v>2449.6</v>
      </c>
      <c r="L302" s="77"/>
      <c r="M302" s="78">
        <f t="shared" si="33"/>
        <v>2449.6</v>
      </c>
      <c r="N302" s="78"/>
      <c r="O302" s="217"/>
      <c r="P302" s="78">
        <f t="shared" si="34"/>
        <v>2449.6</v>
      </c>
      <c r="Q302" s="205"/>
      <c r="R302" s="205"/>
      <c r="S302" s="77">
        <f t="shared" si="30"/>
        <v>2449.6</v>
      </c>
    </row>
    <row r="303" spans="1:19" s="4" customFormat="1" ht="44.25" customHeight="1">
      <c r="A303" s="49" t="s">
        <v>276</v>
      </c>
      <c r="B303" s="99">
        <v>475</v>
      </c>
      <c r="C303" s="55" t="s">
        <v>336</v>
      </c>
      <c r="D303" s="56" t="s">
        <v>767</v>
      </c>
      <c r="E303" s="56"/>
      <c r="F303" s="57">
        <f>F304+F305+F306</f>
        <v>96795</v>
      </c>
      <c r="G303" s="77"/>
      <c r="H303" s="77">
        <f>H304+H305+H306</f>
        <v>9524</v>
      </c>
      <c r="I303" s="72">
        <f t="shared" si="31"/>
        <v>106319</v>
      </c>
      <c r="J303" s="77">
        <f>J305</f>
        <v>5600</v>
      </c>
      <c r="K303" s="77">
        <f t="shared" si="32"/>
        <v>111919</v>
      </c>
      <c r="L303" s="77">
        <f>L305</f>
        <v>6372</v>
      </c>
      <c r="M303" s="77">
        <f t="shared" si="33"/>
        <v>118291</v>
      </c>
      <c r="N303" s="77"/>
      <c r="O303" s="217">
        <f>O305</f>
        <v>0</v>
      </c>
      <c r="P303" s="78">
        <f t="shared" si="34"/>
        <v>118291</v>
      </c>
      <c r="Q303" s="205"/>
      <c r="R303" s="205">
        <v>-2940</v>
      </c>
      <c r="S303" s="77">
        <f t="shared" si="30"/>
        <v>115351</v>
      </c>
    </row>
    <row r="304" spans="1:19" s="4" customFormat="1" ht="28.5" customHeight="1">
      <c r="A304" s="143" t="s">
        <v>584</v>
      </c>
      <c r="B304" s="99">
        <v>475</v>
      </c>
      <c r="C304" s="55" t="s">
        <v>336</v>
      </c>
      <c r="D304" s="56" t="s">
        <v>412</v>
      </c>
      <c r="E304" s="56" t="s">
        <v>537</v>
      </c>
      <c r="F304" s="57">
        <v>43379</v>
      </c>
      <c r="G304" s="77"/>
      <c r="H304" s="77"/>
      <c r="I304" s="72">
        <f t="shared" si="31"/>
        <v>43379</v>
      </c>
      <c r="J304" s="77"/>
      <c r="K304" s="77">
        <f t="shared" si="32"/>
        <v>43379</v>
      </c>
      <c r="L304" s="77"/>
      <c r="M304" s="78">
        <f t="shared" si="33"/>
        <v>43379</v>
      </c>
      <c r="N304" s="78"/>
      <c r="O304" s="217"/>
      <c r="P304" s="78">
        <f t="shared" si="34"/>
        <v>43379</v>
      </c>
      <c r="Q304" s="205"/>
      <c r="R304" s="205"/>
      <c r="S304" s="77">
        <f t="shared" si="30"/>
        <v>43379</v>
      </c>
    </row>
    <row r="305" spans="1:19" s="4" customFormat="1" ht="28.5" customHeight="1">
      <c r="A305" s="143" t="s">
        <v>145</v>
      </c>
      <c r="B305" s="99">
        <v>475</v>
      </c>
      <c r="C305" s="55" t="s">
        <v>336</v>
      </c>
      <c r="D305" s="56" t="s">
        <v>557</v>
      </c>
      <c r="E305" s="56" t="s">
        <v>537</v>
      </c>
      <c r="F305" s="97">
        <v>47706</v>
      </c>
      <c r="G305" s="77"/>
      <c r="H305" s="77">
        <v>9524</v>
      </c>
      <c r="I305" s="72">
        <f t="shared" si="31"/>
        <v>57230</v>
      </c>
      <c r="J305" s="77">
        <v>5600</v>
      </c>
      <c r="K305" s="77">
        <f t="shared" si="32"/>
        <v>62830</v>
      </c>
      <c r="L305" s="77">
        <v>6372</v>
      </c>
      <c r="M305" s="78">
        <f t="shared" si="33"/>
        <v>69202</v>
      </c>
      <c r="N305" s="78"/>
      <c r="O305" s="217"/>
      <c r="P305" s="78">
        <f t="shared" si="34"/>
        <v>69202</v>
      </c>
      <c r="Q305" s="205"/>
      <c r="R305" s="205"/>
      <c r="S305" s="77">
        <f t="shared" si="30"/>
        <v>69202</v>
      </c>
    </row>
    <row r="306" spans="1:19" s="4" customFormat="1" ht="28.5" customHeight="1">
      <c r="A306" s="143" t="s">
        <v>636</v>
      </c>
      <c r="B306" s="99">
        <v>475</v>
      </c>
      <c r="C306" s="55" t="s">
        <v>336</v>
      </c>
      <c r="D306" s="56" t="s">
        <v>639</v>
      </c>
      <c r="E306" s="56" t="s">
        <v>537</v>
      </c>
      <c r="F306" s="57">
        <v>5710</v>
      </c>
      <c r="G306" s="77"/>
      <c r="H306" s="77"/>
      <c r="I306" s="72">
        <f t="shared" si="31"/>
        <v>5710</v>
      </c>
      <c r="J306" s="77"/>
      <c r="K306" s="77">
        <f t="shared" si="32"/>
        <v>5710</v>
      </c>
      <c r="L306" s="77"/>
      <c r="M306" s="78">
        <f t="shared" si="33"/>
        <v>5710</v>
      </c>
      <c r="N306" s="78"/>
      <c r="O306" s="217"/>
      <c r="P306" s="78">
        <f t="shared" si="34"/>
        <v>5710</v>
      </c>
      <c r="Q306" s="205"/>
      <c r="R306" s="205">
        <v>-2940</v>
      </c>
      <c r="S306" s="77">
        <f t="shared" si="30"/>
        <v>2770</v>
      </c>
    </row>
    <row r="307" spans="1:19" s="4" customFormat="1" ht="28.5" customHeight="1">
      <c r="A307" s="143" t="s">
        <v>740</v>
      </c>
      <c r="B307" s="99">
        <v>475</v>
      </c>
      <c r="C307" s="55" t="s">
        <v>336</v>
      </c>
      <c r="D307" s="56" t="s">
        <v>741</v>
      </c>
      <c r="E307" s="56" t="s">
        <v>603</v>
      </c>
      <c r="F307" s="57"/>
      <c r="G307" s="77">
        <f>G308+G309</f>
        <v>34014.315999999999</v>
      </c>
      <c r="H307" s="77"/>
      <c r="I307" s="72">
        <f t="shared" si="31"/>
        <v>34014.315999999999</v>
      </c>
      <c r="J307" s="77"/>
      <c r="K307" s="77">
        <f t="shared" si="32"/>
        <v>34014.315999999999</v>
      </c>
      <c r="L307" s="77"/>
      <c r="M307" s="78">
        <f t="shared" si="33"/>
        <v>34014.315999999999</v>
      </c>
      <c r="N307" s="78"/>
      <c r="O307" s="217">
        <f>O309</f>
        <v>0</v>
      </c>
      <c r="P307" s="78">
        <f t="shared" si="34"/>
        <v>34014.315999999999</v>
      </c>
      <c r="Q307" s="205"/>
      <c r="R307" s="205"/>
      <c r="S307" s="77">
        <f t="shared" si="30"/>
        <v>34014.315999999999</v>
      </c>
    </row>
    <row r="308" spans="1:19" s="4" customFormat="1" ht="28.5" customHeight="1">
      <c r="A308" s="24" t="s">
        <v>742</v>
      </c>
      <c r="B308" s="99">
        <v>475</v>
      </c>
      <c r="C308" s="55" t="s">
        <v>336</v>
      </c>
      <c r="D308" s="56" t="s">
        <v>743</v>
      </c>
      <c r="E308" s="56" t="s">
        <v>603</v>
      </c>
      <c r="F308" s="57"/>
      <c r="G308" s="78">
        <v>17577</v>
      </c>
      <c r="H308" s="78"/>
      <c r="I308" s="72">
        <f t="shared" si="31"/>
        <v>17577</v>
      </c>
      <c r="J308" s="78"/>
      <c r="K308" s="77">
        <f t="shared" si="32"/>
        <v>17577</v>
      </c>
      <c r="L308" s="77"/>
      <c r="M308" s="78">
        <f t="shared" si="33"/>
        <v>17577</v>
      </c>
      <c r="N308" s="78"/>
      <c r="O308" s="217"/>
      <c r="P308" s="78">
        <f t="shared" si="34"/>
        <v>17577</v>
      </c>
      <c r="Q308" s="205"/>
      <c r="R308" s="205"/>
      <c r="S308" s="77">
        <f t="shared" si="30"/>
        <v>17577</v>
      </c>
    </row>
    <row r="309" spans="1:19" s="4" customFormat="1" ht="32.25" customHeight="1">
      <c r="A309" s="24" t="s">
        <v>789</v>
      </c>
      <c r="B309" s="99">
        <v>475</v>
      </c>
      <c r="C309" s="55" t="s">
        <v>336</v>
      </c>
      <c r="D309" s="56" t="s">
        <v>745</v>
      </c>
      <c r="E309" s="56" t="s">
        <v>603</v>
      </c>
      <c r="F309" s="57"/>
      <c r="G309" s="78">
        <v>16437.315999999999</v>
      </c>
      <c r="H309" s="78"/>
      <c r="I309" s="72">
        <f t="shared" si="31"/>
        <v>16437.315999999999</v>
      </c>
      <c r="J309" s="78"/>
      <c r="K309" s="77">
        <f t="shared" si="32"/>
        <v>16437.315999999999</v>
      </c>
      <c r="L309" s="77"/>
      <c r="M309" s="78">
        <f t="shared" si="33"/>
        <v>16437.315999999999</v>
      </c>
      <c r="N309" s="78"/>
      <c r="O309" s="217"/>
      <c r="P309" s="78">
        <f t="shared" si="34"/>
        <v>16437.315999999999</v>
      </c>
      <c r="Q309" s="205"/>
      <c r="R309" s="205"/>
      <c r="S309" s="77">
        <f t="shared" si="30"/>
        <v>16437.315999999999</v>
      </c>
    </row>
    <row r="310" spans="1:19" s="4" customFormat="1" ht="28.5" customHeight="1">
      <c r="A310" s="24" t="s">
        <v>788</v>
      </c>
      <c r="B310" s="99">
        <v>475</v>
      </c>
      <c r="C310" s="55" t="s">
        <v>336</v>
      </c>
      <c r="D310" s="56" t="s">
        <v>790</v>
      </c>
      <c r="E310" s="56" t="s">
        <v>603</v>
      </c>
      <c r="F310" s="57"/>
      <c r="G310" s="77"/>
      <c r="H310" s="77"/>
      <c r="I310" s="72">
        <f t="shared" si="31"/>
        <v>0</v>
      </c>
      <c r="J310" s="77"/>
      <c r="K310" s="77">
        <f t="shared" si="32"/>
        <v>0</v>
      </c>
      <c r="L310" s="77"/>
      <c r="M310" s="78">
        <f t="shared" si="33"/>
        <v>0</v>
      </c>
      <c r="N310" s="78">
        <v>4474.3999999999996</v>
      </c>
      <c r="O310" s="217"/>
      <c r="P310" s="78">
        <f t="shared" si="34"/>
        <v>4474.3999999999996</v>
      </c>
      <c r="Q310" s="205"/>
      <c r="R310" s="205"/>
      <c r="S310" s="77">
        <f t="shared" si="30"/>
        <v>4474.3999999999996</v>
      </c>
    </row>
    <row r="311" spans="1:19" s="4" customFormat="1" ht="30.75" hidden="1" customHeight="1">
      <c r="A311" s="147" t="s">
        <v>469</v>
      </c>
      <c r="B311" s="129">
        <v>475</v>
      </c>
      <c r="C311" s="54" t="s">
        <v>466</v>
      </c>
      <c r="D311" s="56"/>
      <c r="E311" s="56"/>
      <c r="F311" s="72">
        <f>SUM(F312)</f>
        <v>38284</v>
      </c>
      <c r="G311" s="77">
        <f>G312</f>
        <v>-1600</v>
      </c>
      <c r="H311" s="77"/>
      <c r="I311" s="72">
        <f t="shared" si="31"/>
        <v>36684</v>
      </c>
      <c r="J311" s="77"/>
      <c r="K311" s="77">
        <f t="shared" si="32"/>
        <v>36684</v>
      </c>
      <c r="L311" s="77">
        <f>L312</f>
        <v>1219</v>
      </c>
      <c r="M311" s="77">
        <f t="shared" si="33"/>
        <v>37903</v>
      </c>
      <c r="N311" s="77"/>
      <c r="O311" s="217"/>
      <c r="P311" s="77">
        <f t="shared" si="34"/>
        <v>37903</v>
      </c>
      <c r="Q311" s="205"/>
      <c r="R311" s="205"/>
      <c r="S311" s="77">
        <f t="shared" si="30"/>
        <v>37903</v>
      </c>
    </row>
    <row r="312" spans="1:19" s="10" customFormat="1" ht="31.5" hidden="1" customHeight="1">
      <c r="A312" s="141" t="s">
        <v>202</v>
      </c>
      <c r="B312" s="129">
        <v>475</v>
      </c>
      <c r="C312" s="54" t="s">
        <v>466</v>
      </c>
      <c r="D312" s="54" t="s">
        <v>346</v>
      </c>
      <c r="E312" s="54"/>
      <c r="F312" s="72">
        <f>SUM(F313)</f>
        <v>38284</v>
      </c>
      <c r="G312" s="77">
        <f>G313</f>
        <v>-1600</v>
      </c>
      <c r="H312" s="77"/>
      <c r="I312" s="72">
        <f t="shared" si="31"/>
        <v>36684</v>
      </c>
      <c r="J312" s="77"/>
      <c r="K312" s="77">
        <f t="shared" si="32"/>
        <v>36684</v>
      </c>
      <c r="L312" s="77">
        <f>L313</f>
        <v>1219</v>
      </c>
      <c r="M312" s="77">
        <f t="shared" si="33"/>
        <v>37903</v>
      </c>
      <c r="N312" s="77"/>
      <c r="O312" s="205"/>
      <c r="P312" s="77">
        <f t="shared" si="34"/>
        <v>37903</v>
      </c>
      <c r="Q312" s="205"/>
      <c r="R312" s="205"/>
      <c r="S312" s="77">
        <f t="shared" si="30"/>
        <v>37903</v>
      </c>
    </row>
    <row r="313" spans="1:19" s="10" customFormat="1" ht="37.5" hidden="1" customHeight="1">
      <c r="A313" s="51" t="s">
        <v>373</v>
      </c>
      <c r="B313" s="99">
        <v>475</v>
      </c>
      <c r="C313" s="56" t="s">
        <v>466</v>
      </c>
      <c r="D313" s="56" t="s">
        <v>413</v>
      </c>
      <c r="E313" s="56"/>
      <c r="F313" s="57">
        <f>F314+F316</f>
        <v>38284</v>
      </c>
      <c r="G313" s="78">
        <f>G317</f>
        <v>-1600</v>
      </c>
      <c r="H313" s="78"/>
      <c r="I313" s="72">
        <f t="shared" si="31"/>
        <v>36684</v>
      </c>
      <c r="J313" s="78"/>
      <c r="K313" s="77">
        <f t="shared" si="32"/>
        <v>36684</v>
      </c>
      <c r="L313" s="78">
        <f>L314+L316</f>
        <v>1219</v>
      </c>
      <c r="M313" s="78">
        <f t="shared" si="33"/>
        <v>37903</v>
      </c>
      <c r="N313" s="78"/>
      <c r="O313" s="205"/>
      <c r="P313" s="78">
        <f t="shared" si="34"/>
        <v>37903</v>
      </c>
      <c r="Q313" s="205"/>
      <c r="R313" s="205"/>
      <c r="S313" s="77">
        <f t="shared" si="30"/>
        <v>37903</v>
      </c>
    </row>
    <row r="314" spans="1:19" s="10" customFormat="1" ht="37.5" hidden="1" customHeight="1">
      <c r="A314" s="49" t="s">
        <v>540</v>
      </c>
      <c r="B314" s="99">
        <v>475</v>
      </c>
      <c r="C314" s="56" t="s">
        <v>466</v>
      </c>
      <c r="D314" s="56" t="s">
        <v>414</v>
      </c>
      <c r="E314" s="56"/>
      <c r="F314" s="57">
        <f>F315</f>
        <v>19390</v>
      </c>
      <c r="G314" s="78"/>
      <c r="H314" s="78"/>
      <c r="I314" s="72">
        <f t="shared" si="31"/>
        <v>19390</v>
      </c>
      <c r="J314" s="78"/>
      <c r="K314" s="77">
        <f t="shared" si="32"/>
        <v>19390</v>
      </c>
      <c r="L314" s="77">
        <f>L315</f>
        <v>942</v>
      </c>
      <c r="M314" s="77">
        <f t="shared" si="33"/>
        <v>20332</v>
      </c>
      <c r="N314" s="77"/>
      <c r="O314" s="205"/>
      <c r="P314" s="78">
        <f t="shared" si="34"/>
        <v>20332</v>
      </c>
      <c r="Q314" s="205"/>
      <c r="R314" s="205"/>
      <c r="S314" s="77">
        <f t="shared" si="30"/>
        <v>20332</v>
      </c>
    </row>
    <row r="315" spans="1:19" s="10" customFormat="1" ht="37.5" hidden="1" customHeight="1">
      <c r="A315" s="143" t="s">
        <v>145</v>
      </c>
      <c r="B315" s="99">
        <v>475</v>
      </c>
      <c r="C315" s="56" t="s">
        <v>466</v>
      </c>
      <c r="D315" s="56" t="s">
        <v>414</v>
      </c>
      <c r="E315" s="56" t="s">
        <v>537</v>
      </c>
      <c r="F315" s="57">
        <v>19390</v>
      </c>
      <c r="G315" s="78"/>
      <c r="H315" s="78"/>
      <c r="I315" s="72">
        <f t="shared" si="31"/>
        <v>19390</v>
      </c>
      <c r="J315" s="78"/>
      <c r="K315" s="77">
        <f t="shared" si="32"/>
        <v>19390</v>
      </c>
      <c r="L315" s="78">
        <v>942</v>
      </c>
      <c r="M315" s="78">
        <f t="shared" si="33"/>
        <v>20332</v>
      </c>
      <c r="N315" s="78"/>
      <c r="O315" s="205"/>
      <c r="P315" s="78">
        <f t="shared" si="34"/>
        <v>20332</v>
      </c>
      <c r="Q315" s="205"/>
      <c r="R315" s="205"/>
      <c r="S315" s="77">
        <f t="shared" si="30"/>
        <v>20332</v>
      </c>
    </row>
    <row r="316" spans="1:19" s="10" customFormat="1" ht="34.5" hidden="1" customHeight="1">
      <c r="A316" s="49" t="s">
        <v>539</v>
      </c>
      <c r="B316" s="99">
        <v>475</v>
      </c>
      <c r="C316" s="56" t="s">
        <v>466</v>
      </c>
      <c r="D316" s="56" t="s">
        <v>538</v>
      </c>
      <c r="E316" s="56"/>
      <c r="F316" s="57">
        <f>F317</f>
        <v>18894</v>
      </c>
      <c r="G316" s="78">
        <v>-1600</v>
      </c>
      <c r="H316" s="78"/>
      <c r="I316" s="72">
        <f t="shared" si="31"/>
        <v>17294</v>
      </c>
      <c r="J316" s="78"/>
      <c r="K316" s="77">
        <f t="shared" si="32"/>
        <v>17294</v>
      </c>
      <c r="L316" s="77">
        <f>L317</f>
        <v>277</v>
      </c>
      <c r="M316" s="77">
        <f t="shared" si="33"/>
        <v>17571</v>
      </c>
      <c r="N316" s="77"/>
      <c r="O316" s="205"/>
      <c r="P316" s="78">
        <f t="shared" si="34"/>
        <v>17571</v>
      </c>
      <c r="Q316" s="205"/>
      <c r="R316" s="205"/>
      <c r="S316" s="77">
        <f t="shared" si="30"/>
        <v>17571</v>
      </c>
    </row>
    <row r="317" spans="1:19" ht="27" hidden="1" customHeight="1">
      <c r="A317" s="143" t="s">
        <v>145</v>
      </c>
      <c r="B317" s="99">
        <v>475</v>
      </c>
      <c r="C317" s="56" t="s">
        <v>466</v>
      </c>
      <c r="D317" s="56" t="s">
        <v>538</v>
      </c>
      <c r="E317" s="56" t="s">
        <v>537</v>
      </c>
      <c r="F317" s="57">
        <v>18894</v>
      </c>
      <c r="G317" s="78">
        <v>-1600</v>
      </c>
      <c r="H317" s="78"/>
      <c r="I317" s="72">
        <f t="shared" si="31"/>
        <v>17294</v>
      </c>
      <c r="J317" s="78"/>
      <c r="K317" s="77">
        <f t="shared" si="32"/>
        <v>17294</v>
      </c>
      <c r="L317" s="78">
        <v>277</v>
      </c>
      <c r="M317" s="78">
        <f t="shared" si="33"/>
        <v>17571</v>
      </c>
      <c r="N317" s="78"/>
      <c r="O317" s="205"/>
      <c r="P317" s="78">
        <f t="shared" si="34"/>
        <v>17571</v>
      </c>
      <c r="Q317" s="205"/>
      <c r="R317" s="205"/>
      <c r="S317" s="77">
        <f t="shared" si="30"/>
        <v>17571</v>
      </c>
    </row>
    <row r="318" spans="1:19" ht="27" hidden="1" customHeight="1">
      <c r="A318" s="141" t="s">
        <v>77</v>
      </c>
      <c r="B318" s="129">
        <v>475</v>
      </c>
      <c r="C318" s="53" t="s">
        <v>53</v>
      </c>
      <c r="D318" s="54"/>
      <c r="E318" s="54"/>
      <c r="F318" s="72">
        <f>SUM(F324,F321)</f>
        <v>11234</v>
      </c>
      <c r="G318" s="78"/>
      <c r="H318" s="78"/>
      <c r="I318" s="72">
        <f t="shared" si="31"/>
        <v>11234</v>
      </c>
      <c r="J318" s="78"/>
      <c r="K318" s="77">
        <f t="shared" si="32"/>
        <v>11234</v>
      </c>
      <c r="L318" s="78"/>
      <c r="M318" s="77">
        <f t="shared" si="33"/>
        <v>11234</v>
      </c>
      <c r="N318" s="77"/>
      <c r="O318" s="217"/>
      <c r="P318" s="77">
        <f t="shared" si="34"/>
        <v>11234</v>
      </c>
      <c r="Q318" s="205"/>
      <c r="R318" s="205"/>
      <c r="S318" s="77">
        <f t="shared" si="30"/>
        <v>11234</v>
      </c>
    </row>
    <row r="319" spans="1:19" ht="42.75" hidden="1" customHeight="1">
      <c r="A319" s="141" t="s">
        <v>681</v>
      </c>
      <c r="B319" s="129">
        <v>475</v>
      </c>
      <c r="C319" s="53" t="s">
        <v>53</v>
      </c>
      <c r="D319" s="54" t="s">
        <v>348</v>
      </c>
      <c r="E319" s="54"/>
      <c r="F319" s="72">
        <f>SUM(F321)</f>
        <v>8125</v>
      </c>
      <c r="G319" s="78"/>
      <c r="H319" s="78"/>
      <c r="I319" s="72">
        <f t="shared" si="31"/>
        <v>8125</v>
      </c>
      <c r="J319" s="78"/>
      <c r="K319" s="77">
        <f t="shared" si="32"/>
        <v>8125</v>
      </c>
      <c r="L319" s="78"/>
      <c r="M319" s="78">
        <f t="shared" si="33"/>
        <v>8125</v>
      </c>
      <c r="N319" s="78"/>
      <c r="O319" s="205"/>
      <c r="P319" s="77">
        <f t="shared" si="34"/>
        <v>8125</v>
      </c>
      <c r="Q319" s="205"/>
      <c r="R319" s="205"/>
      <c r="S319" s="77">
        <f t="shared" si="30"/>
        <v>8125</v>
      </c>
    </row>
    <row r="320" spans="1:19" ht="42.75" hidden="1" customHeight="1">
      <c r="A320" s="51" t="s">
        <v>417</v>
      </c>
      <c r="B320" s="99">
        <v>475</v>
      </c>
      <c r="C320" s="55" t="s">
        <v>53</v>
      </c>
      <c r="D320" s="56" t="s">
        <v>446</v>
      </c>
      <c r="E320" s="56"/>
      <c r="F320" s="57">
        <f>SUM(F321)</f>
        <v>8125</v>
      </c>
      <c r="G320" s="78"/>
      <c r="H320" s="78"/>
      <c r="I320" s="72">
        <f t="shared" si="31"/>
        <v>8125</v>
      </c>
      <c r="J320" s="78"/>
      <c r="K320" s="77">
        <f t="shared" si="32"/>
        <v>8125</v>
      </c>
      <c r="L320" s="78"/>
      <c r="M320" s="78">
        <f t="shared" si="33"/>
        <v>8125</v>
      </c>
      <c r="N320" s="78"/>
      <c r="O320" s="205"/>
      <c r="P320" s="77">
        <f t="shared" si="34"/>
        <v>8125</v>
      </c>
      <c r="Q320" s="205"/>
      <c r="R320" s="205"/>
      <c r="S320" s="77">
        <f t="shared" si="30"/>
        <v>8125</v>
      </c>
    </row>
    <row r="321" spans="1:19" ht="54.75" hidden="1" customHeight="1">
      <c r="A321" s="51" t="s">
        <v>203</v>
      </c>
      <c r="B321" s="99">
        <v>475</v>
      </c>
      <c r="C321" s="55" t="s">
        <v>53</v>
      </c>
      <c r="D321" s="56" t="s">
        <v>418</v>
      </c>
      <c r="E321" s="56"/>
      <c r="F321" s="57">
        <f>SUM(F322:F323)</f>
        <v>8125</v>
      </c>
      <c r="G321" s="78"/>
      <c r="H321" s="78"/>
      <c r="I321" s="72">
        <f t="shared" si="31"/>
        <v>8125</v>
      </c>
      <c r="J321" s="78"/>
      <c r="K321" s="77">
        <f t="shared" si="32"/>
        <v>8125</v>
      </c>
      <c r="L321" s="78"/>
      <c r="M321" s="78">
        <f t="shared" si="33"/>
        <v>8125</v>
      </c>
      <c r="N321" s="78"/>
      <c r="O321" s="205"/>
      <c r="P321" s="77">
        <f t="shared" si="34"/>
        <v>8125</v>
      </c>
      <c r="Q321" s="205"/>
      <c r="R321" s="205"/>
      <c r="S321" s="77">
        <f t="shared" si="30"/>
        <v>8125</v>
      </c>
    </row>
    <row r="322" spans="1:19" ht="29.25" hidden="1" customHeight="1">
      <c r="A322" s="49" t="s">
        <v>146</v>
      </c>
      <c r="B322" s="99">
        <v>475</v>
      </c>
      <c r="C322" s="55" t="s">
        <v>53</v>
      </c>
      <c r="D322" s="56" t="s">
        <v>418</v>
      </c>
      <c r="E322" s="56" t="s">
        <v>143</v>
      </c>
      <c r="F322" s="57">
        <v>6035</v>
      </c>
      <c r="G322" s="78"/>
      <c r="H322" s="78"/>
      <c r="I322" s="72">
        <f t="shared" si="31"/>
        <v>6035</v>
      </c>
      <c r="J322" s="78"/>
      <c r="K322" s="77">
        <f t="shared" si="32"/>
        <v>6035</v>
      </c>
      <c r="L322" s="78"/>
      <c r="M322" s="78">
        <f t="shared" si="33"/>
        <v>6035</v>
      </c>
      <c r="N322" s="78"/>
      <c r="O322" s="205"/>
      <c r="P322" s="77">
        <f t="shared" si="34"/>
        <v>6035</v>
      </c>
      <c r="Q322" s="205"/>
      <c r="R322" s="205"/>
      <c r="S322" s="77">
        <f t="shared" si="30"/>
        <v>6035</v>
      </c>
    </row>
    <row r="323" spans="1:19" ht="35.25" hidden="1" customHeight="1">
      <c r="A323" s="51" t="s">
        <v>192</v>
      </c>
      <c r="B323" s="99">
        <v>475</v>
      </c>
      <c r="C323" s="55" t="s">
        <v>53</v>
      </c>
      <c r="D323" s="56" t="s">
        <v>418</v>
      </c>
      <c r="E323" s="56" t="s">
        <v>191</v>
      </c>
      <c r="F323" s="57">
        <v>2090</v>
      </c>
      <c r="G323" s="78"/>
      <c r="H323" s="78"/>
      <c r="I323" s="72">
        <f t="shared" si="31"/>
        <v>2090</v>
      </c>
      <c r="J323" s="78"/>
      <c r="K323" s="77">
        <f t="shared" si="32"/>
        <v>2090</v>
      </c>
      <c r="L323" s="78"/>
      <c r="M323" s="78">
        <f t="shared" si="33"/>
        <v>2090</v>
      </c>
      <c r="N323" s="78"/>
      <c r="O323" s="205"/>
      <c r="P323" s="77">
        <f t="shared" si="34"/>
        <v>2090</v>
      </c>
      <c r="Q323" s="205"/>
      <c r="R323" s="205"/>
      <c r="S323" s="77">
        <f t="shared" si="30"/>
        <v>2090</v>
      </c>
    </row>
    <row r="324" spans="1:19" ht="31.5" hidden="1" customHeight="1">
      <c r="A324" s="141" t="s">
        <v>270</v>
      </c>
      <c r="B324" s="129">
        <v>475</v>
      </c>
      <c r="C324" s="53" t="s">
        <v>53</v>
      </c>
      <c r="D324" s="54" t="s">
        <v>228</v>
      </c>
      <c r="E324" s="54"/>
      <c r="F324" s="72">
        <f>SUM(F325)</f>
        <v>3109</v>
      </c>
      <c r="G324" s="78"/>
      <c r="H324" s="78"/>
      <c r="I324" s="72">
        <f t="shared" si="31"/>
        <v>3109</v>
      </c>
      <c r="J324" s="78"/>
      <c r="K324" s="77">
        <f t="shared" si="32"/>
        <v>3109</v>
      </c>
      <c r="L324" s="78"/>
      <c r="M324" s="78">
        <f t="shared" si="33"/>
        <v>3109</v>
      </c>
      <c r="N324" s="78"/>
      <c r="O324" s="205"/>
      <c r="P324" s="77">
        <f t="shared" si="34"/>
        <v>3109</v>
      </c>
      <c r="Q324" s="217">
        <f>Q325</f>
        <v>86.3</v>
      </c>
      <c r="R324" s="217"/>
      <c r="S324" s="77">
        <f t="shared" si="30"/>
        <v>3195.3</v>
      </c>
    </row>
    <row r="325" spans="1:19" ht="35.25" hidden="1" customHeight="1">
      <c r="A325" s="103" t="s">
        <v>32</v>
      </c>
      <c r="B325" s="99">
        <v>475</v>
      </c>
      <c r="C325" s="55" t="s">
        <v>53</v>
      </c>
      <c r="D325" s="56" t="s">
        <v>351</v>
      </c>
      <c r="E325" s="56"/>
      <c r="F325" s="57">
        <f>SUM(F328,F326)</f>
        <v>3109</v>
      </c>
      <c r="G325" s="78"/>
      <c r="H325" s="78"/>
      <c r="I325" s="72">
        <f t="shared" si="31"/>
        <v>3109</v>
      </c>
      <c r="J325" s="78"/>
      <c r="K325" s="77">
        <f t="shared" si="32"/>
        <v>3109</v>
      </c>
      <c r="L325" s="78"/>
      <c r="M325" s="78">
        <f t="shared" si="33"/>
        <v>3109</v>
      </c>
      <c r="N325" s="78"/>
      <c r="O325" s="205"/>
      <c r="P325" s="77">
        <f t="shared" si="34"/>
        <v>3109</v>
      </c>
      <c r="Q325" s="205">
        <f>Q326</f>
        <v>86.3</v>
      </c>
      <c r="R325" s="205"/>
      <c r="S325" s="77">
        <f t="shared" si="30"/>
        <v>3195.3</v>
      </c>
    </row>
    <row r="326" spans="1:19" ht="30.75" hidden="1" customHeight="1">
      <c r="A326" s="51" t="s">
        <v>194</v>
      </c>
      <c r="B326" s="99">
        <v>475</v>
      </c>
      <c r="C326" s="55" t="s">
        <v>53</v>
      </c>
      <c r="D326" s="56" t="s">
        <v>352</v>
      </c>
      <c r="E326" s="56"/>
      <c r="F326" s="57">
        <f>SUM(F327)</f>
        <v>2599</v>
      </c>
      <c r="G326" s="78"/>
      <c r="H326" s="78"/>
      <c r="I326" s="72">
        <f t="shared" si="31"/>
        <v>2599</v>
      </c>
      <c r="J326" s="78"/>
      <c r="K326" s="77">
        <f t="shared" si="32"/>
        <v>2599</v>
      </c>
      <c r="L326" s="78"/>
      <c r="M326" s="78">
        <f t="shared" si="33"/>
        <v>2599</v>
      </c>
      <c r="N326" s="78"/>
      <c r="O326" s="205"/>
      <c r="P326" s="77">
        <f t="shared" si="34"/>
        <v>2599</v>
      </c>
      <c r="Q326" s="205">
        <f>Q327</f>
        <v>86.3</v>
      </c>
      <c r="R326" s="205"/>
      <c r="S326" s="77">
        <f t="shared" si="30"/>
        <v>2685.3</v>
      </c>
    </row>
    <row r="327" spans="1:19" ht="32.25" hidden="1" customHeight="1">
      <c r="A327" s="51" t="s">
        <v>196</v>
      </c>
      <c r="B327" s="99">
        <v>475</v>
      </c>
      <c r="C327" s="55" t="s">
        <v>53</v>
      </c>
      <c r="D327" s="56" t="s">
        <v>352</v>
      </c>
      <c r="E327" s="56" t="s">
        <v>195</v>
      </c>
      <c r="F327" s="57">
        <v>2599</v>
      </c>
      <c r="G327" s="78"/>
      <c r="H327" s="78"/>
      <c r="I327" s="72">
        <f t="shared" si="31"/>
        <v>2599</v>
      </c>
      <c r="J327" s="78"/>
      <c r="K327" s="77">
        <f t="shared" si="32"/>
        <v>2599</v>
      </c>
      <c r="L327" s="78"/>
      <c r="M327" s="78">
        <f t="shared" si="33"/>
        <v>2599</v>
      </c>
      <c r="N327" s="78"/>
      <c r="O327" s="205"/>
      <c r="P327" s="77">
        <f t="shared" si="34"/>
        <v>2599</v>
      </c>
      <c r="Q327" s="205">
        <v>86.3</v>
      </c>
      <c r="R327" s="205"/>
      <c r="S327" s="77">
        <f t="shared" si="30"/>
        <v>2685.3</v>
      </c>
    </row>
    <row r="328" spans="1:19" ht="30.75" hidden="1" customHeight="1">
      <c r="A328" s="51" t="s">
        <v>175</v>
      </c>
      <c r="B328" s="99">
        <v>475</v>
      </c>
      <c r="C328" s="55" t="s">
        <v>53</v>
      </c>
      <c r="D328" s="56" t="s">
        <v>353</v>
      </c>
      <c r="E328" s="56"/>
      <c r="F328" s="57">
        <f>SUM(F329)</f>
        <v>510</v>
      </c>
      <c r="G328" s="78"/>
      <c r="H328" s="78"/>
      <c r="I328" s="72">
        <f t="shared" si="31"/>
        <v>510</v>
      </c>
      <c r="J328" s="78"/>
      <c r="K328" s="77">
        <f t="shared" si="32"/>
        <v>510</v>
      </c>
      <c r="L328" s="78"/>
      <c r="M328" s="78">
        <f t="shared" si="33"/>
        <v>510</v>
      </c>
      <c r="N328" s="78"/>
      <c r="O328" s="205"/>
      <c r="P328" s="78">
        <f t="shared" si="34"/>
        <v>510</v>
      </c>
      <c r="Q328" s="205"/>
      <c r="R328" s="205"/>
      <c r="S328" s="77">
        <f t="shared" si="30"/>
        <v>510</v>
      </c>
    </row>
    <row r="329" spans="1:19" ht="43.5" hidden="1" customHeight="1">
      <c r="A329" s="51" t="s">
        <v>192</v>
      </c>
      <c r="B329" s="99">
        <v>475</v>
      </c>
      <c r="C329" s="55" t="s">
        <v>53</v>
      </c>
      <c r="D329" s="56" t="s">
        <v>353</v>
      </c>
      <c r="E329" s="56" t="s">
        <v>191</v>
      </c>
      <c r="F329" s="57">
        <v>510</v>
      </c>
      <c r="G329" s="78"/>
      <c r="H329" s="78"/>
      <c r="I329" s="72">
        <f t="shared" si="31"/>
        <v>510</v>
      </c>
      <c r="J329" s="78"/>
      <c r="K329" s="77">
        <f t="shared" si="32"/>
        <v>510</v>
      </c>
      <c r="L329" s="78"/>
      <c r="M329" s="78">
        <f t="shared" si="33"/>
        <v>510</v>
      </c>
      <c r="N329" s="78"/>
      <c r="O329" s="205"/>
      <c r="P329" s="78">
        <f t="shared" si="34"/>
        <v>510</v>
      </c>
      <c r="Q329" s="205"/>
      <c r="R329" s="205"/>
      <c r="S329" s="77">
        <f t="shared" si="30"/>
        <v>510</v>
      </c>
    </row>
    <row r="330" spans="1:19" ht="27" hidden="1" customHeight="1">
      <c r="A330" s="141" t="s">
        <v>109</v>
      </c>
      <c r="B330" s="129">
        <v>475</v>
      </c>
      <c r="C330" s="53" t="s">
        <v>98</v>
      </c>
      <c r="D330" s="56"/>
      <c r="E330" s="56"/>
      <c r="F330" s="72">
        <f>F331</f>
        <v>786.4</v>
      </c>
      <c r="G330" s="78"/>
      <c r="H330" s="78"/>
      <c r="I330" s="72">
        <f t="shared" si="31"/>
        <v>786.4</v>
      </c>
      <c r="J330" s="77">
        <f>J331</f>
        <v>1089.8</v>
      </c>
      <c r="K330" s="77">
        <f t="shared" si="32"/>
        <v>1876.1999999999998</v>
      </c>
      <c r="L330" s="78"/>
      <c r="M330" s="77">
        <f t="shared" si="33"/>
        <v>1876.1999999999998</v>
      </c>
      <c r="N330" s="77"/>
      <c r="O330" s="217"/>
      <c r="P330" s="77">
        <f t="shared" si="34"/>
        <v>1876.1999999999998</v>
      </c>
      <c r="Q330" s="205"/>
      <c r="R330" s="205"/>
      <c r="S330" s="77">
        <f t="shared" si="30"/>
        <v>1876.1999999999998</v>
      </c>
    </row>
    <row r="331" spans="1:19" s="11" customFormat="1" ht="34.5" hidden="1" customHeight="1">
      <c r="A331" s="150" t="s">
        <v>705</v>
      </c>
      <c r="B331" s="129">
        <v>475</v>
      </c>
      <c r="C331" s="53" t="s">
        <v>98</v>
      </c>
      <c r="D331" s="54" t="s">
        <v>265</v>
      </c>
      <c r="E331" s="54"/>
      <c r="F331" s="72">
        <f>SUM(F332)</f>
        <v>786.4</v>
      </c>
      <c r="G331" s="77"/>
      <c r="H331" s="77"/>
      <c r="I331" s="72">
        <f t="shared" si="31"/>
        <v>786.4</v>
      </c>
      <c r="J331" s="77">
        <f>J332</f>
        <v>1089.8</v>
      </c>
      <c r="K331" s="77">
        <f t="shared" si="32"/>
        <v>1876.1999999999998</v>
      </c>
      <c r="L331" s="77"/>
      <c r="M331" s="77">
        <f t="shared" si="33"/>
        <v>1876.1999999999998</v>
      </c>
      <c r="N331" s="77"/>
      <c r="O331" s="217"/>
      <c r="P331" s="77">
        <f t="shared" si="34"/>
        <v>1876.1999999999998</v>
      </c>
      <c r="Q331" s="205"/>
      <c r="R331" s="205"/>
      <c r="S331" s="77">
        <f t="shared" si="30"/>
        <v>1876.1999999999998</v>
      </c>
    </row>
    <row r="332" spans="1:19" s="2" customFormat="1" ht="34.5" hidden="1" customHeight="1">
      <c r="A332" s="24" t="s">
        <v>12</v>
      </c>
      <c r="B332" s="99">
        <v>475</v>
      </c>
      <c r="C332" s="55" t="s">
        <v>98</v>
      </c>
      <c r="D332" s="56" t="s">
        <v>359</v>
      </c>
      <c r="E332" s="56"/>
      <c r="F332" s="57">
        <f>SUM(F333)</f>
        <v>786.4</v>
      </c>
      <c r="G332" s="78"/>
      <c r="H332" s="78"/>
      <c r="I332" s="72">
        <f t="shared" si="31"/>
        <v>786.4</v>
      </c>
      <c r="J332" s="78">
        <f>J333</f>
        <v>1089.8</v>
      </c>
      <c r="K332" s="77">
        <f t="shared" si="32"/>
        <v>1876.1999999999998</v>
      </c>
      <c r="L332" s="78"/>
      <c r="M332" s="77">
        <f t="shared" si="33"/>
        <v>1876.1999999999998</v>
      </c>
      <c r="N332" s="77"/>
      <c r="O332" s="205"/>
      <c r="P332" s="78">
        <f t="shared" si="34"/>
        <v>1876.1999999999998</v>
      </c>
      <c r="Q332" s="205"/>
      <c r="R332" s="205"/>
      <c r="S332" s="77">
        <f t="shared" si="30"/>
        <v>1876.1999999999998</v>
      </c>
    </row>
    <row r="333" spans="1:19" s="2" customFormat="1" ht="34.5" hidden="1" customHeight="1">
      <c r="A333" s="24" t="s">
        <v>425</v>
      </c>
      <c r="B333" s="99">
        <v>475</v>
      </c>
      <c r="C333" s="55" t="s">
        <v>98</v>
      </c>
      <c r="D333" s="56" t="s">
        <v>426</v>
      </c>
      <c r="E333" s="56"/>
      <c r="F333" s="57">
        <f>SUM(F334)</f>
        <v>786.4</v>
      </c>
      <c r="G333" s="78"/>
      <c r="H333" s="78"/>
      <c r="I333" s="72">
        <f t="shared" si="31"/>
        <v>786.4</v>
      </c>
      <c r="J333" s="78">
        <f>J334</f>
        <v>1089.8</v>
      </c>
      <c r="K333" s="77">
        <f t="shared" si="32"/>
        <v>1876.1999999999998</v>
      </c>
      <c r="L333" s="78"/>
      <c r="M333" s="77">
        <f t="shared" si="33"/>
        <v>1876.1999999999998</v>
      </c>
      <c r="N333" s="77"/>
      <c r="O333" s="205"/>
      <c r="P333" s="78">
        <f t="shared" si="34"/>
        <v>1876.1999999999998</v>
      </c>
      <c r="Q333" s="205"/>
      <c r="R333" s="205"/>
      <c r="S333" s="77">
        <f t="shared" si="30"/>
        <v>1876.1999999999998</v>
      </c>
    </row>
    <row r="334" spans="1:19" ht="65.25" hidden="1" customHeight="1">
      <c r="A334" s="51" t="s">
        <v>3</v>
      </c>
      <c r="B334" s="99">
        <v>475</v>
      </c>
      <c r="C334" s="55" t="s">
        <v>98</v>
      </c>
      <c r="D334" s="56" t="s">
        <v>427</v>
      </c>
      <c r="E334" s="56"/>
      <c r="F334" s="57">
        <f>SUM(F335)</f>
        <v>786.4</v>
      </c>
      <c r="G334" s="78"/>
      <c r="H334" s="78"/>
      <c r="I334" s="72">
        <f t="shared" si="31"/>
        <v>786.4</v>
      </c>
      <c r="J334" s="78">
        <f>J335</f>
        <v>1089.8</v>
      </c>
      <c r="K334" s="77">
        <f t="shared" si="32"/>
        <v>1876.1999999999998</v>
      </c>
      <c r="L334" s="78"/>
      <c r="M334" s="77">
        <f t="shared" si="33"/>
        <v>1876.1999999999998</v>
      </c>
      <c r="N334" s="77"/>
      <c r="O334" s="205"/>
      <c r="P334" s="78">
        <f t="shared" si="34"/>
        <v>1876.1999999999998</v>
      </c>
      <c r="Q334" s="205"/>
      <c r="R334" s="205"/>
      <c r="S334" s="77">
        <f t="shared" si="30"/>
        <v>1876.1999999999998</v>
      </c>
    </row>
    <row r="335" spans="1:19" ht="27.75" hidden="1" customHeight="1">
      <c r="A335" s="51" t="s">
        <v>145</v>
      </c>
      <c r="B335" s="99">
        <v>475</v>
      </c>
      <c r="C335" s="55" t="s">
        <v>98</v>
      </c>
      <c r="D335" s="56" t="s">
        <v>427</v>
      </c>
      <c r="E335" s="56" t="s">
        <v>537</v>
      </c>
      <c r="F335" s="57">
        <v>786.4</v>
      </c>
      <c r="G335" s="78"/>
      <c r="H335" s="78"/>
      <c r="I335" s="72">
        <f t="shared" si="31"/>
        <v>786.4</v>
      </c>
      <c r="J335" s="78">
        <v>1089.8</v>
      </c>
      <c r="K335" s="77">
        <f t="shared" si="32"/>
        <v>1876.1999999999998</v>
      </c>
      <c r="L335" s="78"/>
      <c r="M335" s="78">
        <f t="shared" si="33"/>
        <v>1876.1999999999998</v>
      </c>
      <c r="N335" s="78"/>
      <c r="O335" s="205"/>
      <c r="P335" s="78">
        <f t="shared" si="34"/>
        <v>1876.1999999999998</v>
      </c>
      <c r="Q335" s="205"/>
      <c r="R335" s="205"/>
      <c r="S335" s="77">
        <f t="shared" si="30"/>
        <v>1876.1999999999998</v>
      </c>
    </row>
    <row r="336" spans="1:19" s="11" customFormat="1" ht="27.75" hidden="1" customHeight="1">
      <c r="A336" s="236" t="s">
        <v>108</v>
      </c>
      <c r="B336" s="129">
        <v>475</v>
      </c>
      <c r="C336" s="53" t="s">
        <v>93</v>
      </c>
      <c r="D336" s="54"/>
      <c r="E336" s="54"/>
      <c r="F336" s="72">
        <f>SUM(F337)</f>
        <v>3400</v>
      </c>
      <c r="G336" s="77"/>
      <c r="H336" s="77"/>
      <c r="I336" s="72">
        <f t="shared" si="31"/>
        <v>3400</v>
      </c>
      <c r="J336" s="77"/>
      <c r="K336" s="77">
        <f t="shared" si="32"/>
        <v>3400</v>
      </c>
      <c r="L336" s="77"/>
      <c r="M336" s="78">
        <f t="shared" si="33"/>
        <v>3400</v>
      </c>
      <c r="N336" s="78"/>
      <c r="O336" s="217"/>
      <c r="P336" s="77">
        <f t="shared" si="34"/>
        <v>3400</v>
      </c>
      <c r="Q336" s="217">
        <f>Q337</f>
        <v>-200</v>
      </c>
      <c r="R336" s="217"/>
      <c r="S336" s="77">
        <f t="shared" ref="S336:S399" si="35">P336+Q336+R336</f>
        <v>3200</v>
      </c>
    </row>
    <row r="337" spans="1:19" ht="33.75" hidden="1" customHeight="1">
      <c r="A337" s="150" t="s">
        <v>465</v>
      </c>
      <c r="B337" s="129">
        <v>475</v>
      </c>
      <c r="C337" s="53" t="s">
        <v>93</v>
      </c>
      <c r="D337" s="54" t="s">
        <v>265</v>
      </c>
      <c r="E337" s="56"/>
      <c r="F337" s="72">
        <f>SUM(F338)</f>
        <v>3400</v>
      </c>
      <c r="G337" s="78"/>
      <c r="H337" s="78"/>
      <c r="I337" s="72">
        <f t="shared" si="31"/>
        <v>3400</v>
      </c>
      <c r="J337" s="78"/>
      <c r="K337" s="77">
        <f t="shared" si="32"/>
        <v>3400</v>
      </c>
      <c r="L337" s="78"/>
      <c r="M337" s="78">
        <f t="shared" si="33"/>
        <v>3400</v>
      </c>
      <c r="N337" s="78"/>
      <c r="O337" s="205"/>
      <c r="P337" s="77">
        <f t="shared" si="34"/>
        <v>3400</v>
      </c>
      <c r="Q337" s="217">
        <f>Q338</f>
        <v>-200</v>
      </c>
      <c r="R337" s="217"/>
      <c r="S337" s="77">
        <f t="shared" si="35"/>
        <v>3200</v>
      </c>
    </row>
    <row r="338" spans="1:19" s="2" customFormat="1" ht="27" hidden="1" customHeight="1">
      <c r="A338" s="24" t="s">
        <v>39</v>
      </c>
      <c r="B338" s="99">
        <v>475</v>
      </c>
      <c r="C338" s="55" t="s">
        <v>93</v>
      </c>
      <c r="D338" s="56" t="s">
        <v>360</v>
      </c>
      <c r="E338" s="56"/>
      <c r="F338" s="57">
        <f>F339</f>
        <v>3400</v>
      </c>
      <c r="G338" s="78"/>
      <c r="H338" s="78"/>
      <c r="I338" s="72">
        <f t="shared" si="31"/>
        <v>3400</v>
      </c>
      <c r="J338" s="78"/>
      <c r="K338" s="77">
        <f t="shared" si="32"/>
        <v>3400</v>
      </c>
      <c r="L338" s="78"/>
      <c r="M338" s="78">
        <f t="shared" si="33"/>
        <v>3400</v>
      </c>
      <c r="N338" s="78"/>
      <c r="O338" s="205"/>
      <c r="P338" s="78">
        <f t="shared" si="34"/>
        <v>3400</v>
      </c>
      <c r="Q338" s="205">
        <f>Q339</f>
        <v>-200</v>
      </c>
      <c r="R338" s="205"/>
      <c r="S338" s="77">
        <f t="shared" si="35"/>
        <v>3200</v>
      </c>
    </row>
    <row r="339" spans="1:19" s="2" customFormat="1" ht="34.5" hidden="1" customHeight="1">
      <c r="A339" s="24" t="s">
        <v>425</v>
      </c>
      <c r="B339" s="99">
        <v>475</v>
      </c>
      <c r="C339" s="55" t="s">
        <v>93</v>
      </c>
      <c r="D339" s="56" t="s">
        <v>428</v>
      </c>
      <c r="E339" s="56"/>
      <c r="F339" s="57">
        <f>F340</f>
        <v>3400</v>
      </c>
      <c r="G339" s="78"/>
      <c r="H339" s="78"/>
      <c r="I339" s="72">
        <f t="shared" si="31"/>
        <v>3400</v>
      </c>
      <c r="J339" s="78"/>
      <c r="K339" s="77">
        <f t="shared" si="32"/>
        <v>3400</v>
      </c>
      <c r="L339" s="78"/>
      <c r="M339" s="78">
        <f t="shared" si="33"/>
        <v>3400</v>
      </c>
      <c r="N339" s="78"/>
      <c r="O339" s="205"/>
      <c r="P339" s="78">
        <f t="shared" si="34"/>
        <v>3400</v>
      </c>
      <c r="Q339" s="205">
        <f>Q340</f>
        <v>-200</v>
      </c>
      <c r="R339" s="205"/>
      <c r="S339" s="77">
        <f t="shared" si="35"/>
        <v>3200</v>
      </c>
    </row>
    <row r="340" spans="1:19" ht="78.75" hidden="1" customHeight="1">
      <c r="A340" s="51" t="s">
        <v>279</v>
      </c>
      <c r="B340" s="99">
        <v>475</v>
      </c>
      <c r="C340" s="55" t="s">
        <v>93</v>
      </c>
      <c r="D340" s="56" t="s">
        <v>429</v>
      </c>
      <c r="E340" s="54"/>
      <c r="F340" s="57">
        <f>F341</f>
        <v>3400</v>
      </c>
      <c r="G340" s="78"/>
      <c r="H340" s="78"/>
      <c r="I340" s="72">
        <f t="shared" si="31"/>
        <v>3400</v>
      </c>
      <c r="J340" s="78"/>
      <c r="K340" s="77">
        <f t="shared" si="32"/>
        <v>3400</v>
      </c>
      <c r="L340" s="78"/>
      <c r="M340" s="78">
        <f t="shared" si="33"/>
        <v>3400</v>
      </c>
      <c r="N340" s="78"/>
      <c r="O340" s="205"/>
      <c r="P340" s="78">
        <f t="shared" si="34"/>
        <v>3400</v>
      </c>
      <c r="Q340" s="205">
        <f>Q341</f>
        <v>-200</v>
      </c>
      <c r="R340" s="205"/>
      <c r="S340" s="77">
        <f t="shared" si="35"/>
        <v>3200</v>
      </c>
    </row>
    <row r="341" spans="1:19" s="4" customFormat="1" ht="21" hidden="1" customHeight="1">
      <c r="A341" s="51" t="s">
        <v>145</v>
      </c>
      <c r="B341" s="99">
        <v>475</v>
      </c>
      <c r="C341" s="55" t="s">
        <v>93</v>
      </c>
      <c r="D341" s="56" t="s">
        <v>429</v>
      </c>
      <c r="E341" s="56" t="s">
        <v>480</v>
      </c>
      <c r="F341" s="57">
        <v>3400</v>
      </c>
      <c r="G341" s="77"/>
      <c r="H341" s="77"/>
      <c r="I341" s="72">
        <f t="shared" ref="I341:I404" si="36">F341+G341+H341</f>
        <v>3400</v>
      </c>
      <c r="J341" s="77"/>
      <c r="K341" s="77">
        <f t="shared" si="32"/>
        <v>3400</v>
      </c>
      <c r="L341" s="77"/>
      <c r="M341" s="78">
        <f t="shared" si="33"/>
        <v>3400</v>
      </c>
      <c r="N341" s="78"/>
      <c r="O341" s="217"/>
      <c r="P341" s="78">
        <f t="shared" si="34"/>
        <v>3400</v>
      </c>
      <c r="Q341" s="205">
        <v>-200</v>
      </c>
      <c r="R341" s="205"/>
      <c r="S341" s="77">
        <f t="shared" si="35"/>
        <v>3200</v>
      </c>
    </row>
    <row r="342" spans="1:19" ht="34.5" hidden="1" customHeight="1">
      <c r="A342" s="235" t="s">
        <v>94</v>
      </c>
      <c r="B342" s="129">
        <v>476</v>
      </c>
      <c r="C342" s="55"/>
      <c r="D342" s="56"/>
      <c r="E342" s="56"/>
      <c r="F342" s="72">
        <f>SUM(F348+F343)</f>
        <v>13590</v>
      </c>
      <c r="G342" s="77">
        <f>G356</f>
        <v>1600</v>
      </c>
      <c r="H342" s="77"/>
      <c r="I342" s="72">
        <f t="shared" si="36"/>
        <v>15190</v>
      </c>
      <c r="J342" s="77"/>
      <c r="K342" s="77">
        <f t="shared" si="32"/>
        <v>15190</v>
      </c>
      <c r="L342" s="78"/>
      <c r="M342" s="77">
        <f t="shared" si="33"/>
        <v>15190</v>
      </c>
      <c r="N342" s="77"/>
      <c r="O342" s="205"/>
      <c r="P342" s="77">
        <f t="shared" si="34"/>
        <v>15190</v>
      </c>
      <c r="Q342" s="205"/>
      <c r="R342" s="205"/>
      <c r="S342" s="77">
        <f t="shared" si="35"/>
        <v>15190</v>
      </c>
    </row>
    <row r="343" spans="1:19" ht="28.5" hidden="1" customHeight="1">
      <c r="A343" s="141" t="s">
        <v>292</v>
      </c>
      <c r="B343" s="129">
        <v>476</v>
      </c>
      <c r="C343" s="53" t="s">
        <v>95</v>
      </c>
      <c r="D343" s="54"/>
      <c r="E343" s="54"/>
      <c r="F343" s="72">
        <f>SUM(F344)</f>
        <v>600</v>
      </c>
      <c r="G343" s="77"/>
      <c r="H343" s="77"/>
      <c r="I343" s="72">
        <f t="shared" si="36"/>
        <v>600</v>
      </c>
      <c r="J343" s="77"/>
      <c r="K343" s="77">
        <f t="shared" si="32"/>
        <v>600</v>
      </c>
      <c r="L343" s="78"/>
      <c r="M343" s="77">
        <f t="shared" si="33"/>
        <v>600</v>
      </c>
      <c r="N343" s="77"/>
      <c r="O343" s="205"/>
      <c r="P343" s="77">
        <f t="shared" si="34"/>
        <v>600</v>
      </c>
      <c r="Q343" s="205"/>
      <c r="R343" s="205"/>
      <c r="S343" s="77">
        <f t="shared" si="35"/>
        <v>600</v>
      </c>
    </row>
    <row r="344" spans="1:19" ht="43.5" hidden="1" customHeight="1">
      <c r="A344" s="150" t="s">
        <v>677</v>
      </c>
      <c r="B344" s="129">
        <v>476</v>
      </c>
      <c r="C344" s="53" t="s">
        <v>95</v>
      </c>
      <c r="D344" s="54" t="s">
        <v>361</v>
      </c>
      <c r="E344" s="54"/>
      <c r="F344" s="72">
        <f>SUM(F346)</f>
        <v>600</v>
      </c>
      <c r="G344" s="77"/>
      <c r="H344" s="77"/>
      <c r="I344" s="72">
        <f t="shared" si="36"/>
        <v>600</v>
      </c>
      <c r="J344" s="77"/>
      <c r="K344" s="77">
        <f t="shared" si="32"/>
        <v>600</v>
      </c>
      <c r="L344" s="78"/>
      <c r="M344" s="77">
        <f t="shared" si="33"/>
        <v>600</v>
      </c>
      <c r="N344" s="77"/>
      <c r="O344" s="205"/>
      <c r="P344" s="77">
        <f t="shared" si="34"/>
        <v>600</v>
      </c>
      <c r="Q344" s="205"/>
      <c r="R344" s="205"/>
      <c r="S344" s="77">
        <f t="shared" si="35"/>
        <v>600</v>
      </c>
    </row>
    <row r="345" spans="1:19" ht="43.5" hidden="1" customHeight="1">
      <c r="A345" s="24" t="s">
        <v>415</v>
      </c>
      <c r="B345" s="99">
        <v>476</v>
      </c>
      <c r="C345" s="55" t="s">
        <v>95</v>
      </c>
      <c r="D345" s="56" t="s">
        <v>424</v>
      </c>
      <c r="E345" s="54"/>
      <c r="F345" s="57">
        <f>F346</f>
        <v>600</v>
      </c>
      <c r="G345" s="78"/>
      <c r="H345" s="78"/>
      <c r="I345" s="72">
        <f t="shared" si="36"/>
        <v>600</v>
      </c>
      <c r="J345" s="78"/>
      <c r="K345" s="77">
        <f t="shared" si="32"/>
        <v>600</v>
      </c>
      <c r="L345" s="78"/>
      <c r="M345" s="77">
        <f t="shared" si="33"/>
        <v>600</v>
      </c>
      <c r="N345" s="77"/>
      <c r="O345" s="205"/>
      <c r="P345" s="77">
        <f t="shared" si="34"/>
        <v>600</v>
      </c>
      <c r="Q345" s="205"/>
      <c r="R345" s="205"/>
      <c r="S345" s="77">
        <f t="shared" si="35"/>
        <v>600</v>
      </c>
    </row>
    <row r="346" spans="1:19" ht="32.25" hidden="1" customHeight="1">
      <c r="A346" s="51" t="s">
        <v>11</v>
      </c>
      <c r="B346" s="99">
        <v>476</v>
      </c>
      <c r="C346" s="55" t="s">
        <v>95</v>
      </c>
      <c r="D346" s="56" t="s">
        <v>416</v>
      </c>
      <c r="E346" s="56"/>
      <c r="F346" s="57">
        <f>SUM(F347)</f>
        <v>600</v>
      </c>
      <c r="G346" s="78"/>
      <c r="H346" s="78"/>
      <c r="I346" s="72">
        <f t="shared" si="36"/>
        <v>600</v>
      </c>
      <c r="J346" s="78"/>
      <c r="K346" s="77">
        <f t="shared" ref="K346:K362" si="37">I346+J346</f>
        <v>600</v>
      </c>
      <c r="L346" s="78"/>
      <c r="M346" s="77">
        <f t="shared" ref="M346:M394" si="38">K346+L346</f>
        <v>600</v>
      </c>
      <c r="N346" s="77"/>
      <c r="O346" s="205"/>
      <c r="P346" s="77">
        <f t="shared" si="34"/>
        <v>600</v>
      </c>
      <c r="Q346" s="205"/>
      <c r="R346" s="205"/>
      <c r="S346" s="77">
        <f t="shared" si="35"/>
        <v>600</v>
      </c>
    </row>
    <row r="347" spans="1:19" ht="39" hidden="1" customHeight="1">
      <c r="A347" s="143" t="s">
        <v>192</v>
      </c>
      <c r="B347" s="99">
        <v>476</v>
      </c>
      <c r="C347" s="55" t="s">
        <v>95</v>
      </c>
      <c r="D347" s="56" t="s">
        <v>416</v>
      </c>
      <c r="E347" s="56" t="s">
        <v>191</v>
      </c>
      <c r="F347" s="57">
        <v>600</v>
      </c>
      <c r="G347" s="78"/>
      <c r="H347" s="78"/>
      <c r="I347" s="72">
        <f t="shared" si="36"/>
        <v>600</v>
      </c>
      <c r="J347" s="78"/>
      <c r="K347" s="77">
        <f t="shared" si="37"/>
        <v>600</v>
      </c>
      <c r="L347" s="78"/>
      <c r="M347" s="77">
        <f t="shared" si="38"/>
        <v>600</v>
      </c>
      <c r="N347" s="77"/>
      <c r="O347" s="205"/>
      <c r="P347" s="77">
        <f t="shared" si="34"/>
        <v>600</v>
      </c>
      <c r="Q347" s="205"/>
      <c r="R347" s="205"/>
      <c r="S347" s="77">
        <f t="shared" si="35"/>
        <v>600</v>
      </c>
    </row>
    <row r="348" spans="1:19" s="4" customFormat="1" ht="24.75" hidden="1" customHeight="1">
      <c r="A348" s="141" t="s">
        <v>164</v>
      </c>
      <c r="B348" s="129">
        <v>476</v>
      </c>
      <c r="C348" s="53" t="s">
        <v>96</v>
      </c>
      <c r="D348" s="54"/>
      <c r="E348" s="54"/>
      <c r="F348" s="72">
        <f>SUM(F349)</f>
        <v>12990</v>
      </c>
      <c r="G348" s="77"/>
      <c r="H348" s="77"/>
      <c r="I348" s="72">
        <f t="shared" si="36"/>
        <v>12990</v>
      </c>
      <c r="J348" s="77"/>
      <c r="K348" s="77">
        <f t="shared" si="37"/>
        <v>12990</v>
      </c>
      <c r="L348" s="77"/>
      <c r="M348" s="77">
        <f t="shared" si="38"/>
        <v>12990</v>
      </c>
      <c r="N348" s="77"/>
      <c r="O348" s="217"/>
      <c r="P348" s="77">
        <f t="shared" si="34"/>
        <v>12990</v>
      </c>
      <c r="Q348" s="205"/>
      <c r="R348" s="205"/>
      <c r="S348" s="77">
        <f t="shared" si="35"/>
        <v>12990</v>
      </c>
    </row>
    <row r="349" spans="1:19" ht="30.75" hidden="1" customHeight="1">
      <c r="A349" s="141" t="s">
        <v>97</v>
      </c>
      <c r="B349" s="129">
        <v>476</v>
      </c>
      <c r="C349" s="53" t="s">
        <v>329</v>
      </c>
      <c r="D349" s="54"/>
      <c r="E349" s="54"/>
      <c r="F349" s="72">
        <f>SUM(F350)</f>
        <v>12990</v>
      </c>
      <c r="G349" s="78"/>
      <c r="H349" s="78"/>
      <c r="I349" s="72">
        <f t="shared" si="36"/>
        <v>12990</v>
      </c>
      <c r="J349" s="78"/>
      <c r="K349" s="77">
        <f t="shared" si="37"/>
        <v>12990</v>
      </c>
      <c r="L349" s="78"/>
      <c r="M349" s="77">
        <f t="shared" si="38"/>
        <v>12990</v>
      </c>
      <c r="N349" s="77"/>
      <c r="O349" s="205"/>
      <c r="P349" s="77">
        <f t="shared" si="34"/>
        <v>12990</v>
      </c>
      <c r="Q349" s="205"/>
      <c r="R349" s="205"/>
      <c r="S349" s="77">
        <f t="shared" si="35"/>
        <v>12990</v>
      </c>
    </row>
    <row r="350" spans="1:19" s="11" customFormat="1" ht="45.75" hidden="1" customHeight="1">
      <c r="A350" s="150" t="s">
        <v>677</v>
      </c>
      <c r="B350" s="129">
        <v>476</v>
      </c>
      <c r="C350" s="53" t="s">
        <v>329</v>
      </c>
      <c r="D350" s="54" t="s">
        <v>361</v>
      </c>
      <c r="E350" s="54"/>
      <c r="F350" s="72">
        <f>SUM(F354,F352,F356)</f>
        <v>12990</v>
      </c>
      <c r="G350" s="77"/>
      <c r="H350" s="77"/>
      <c r="I350" s="72">
        <f t="shared" si="36"/>
        <v>12990</v>
      </c>
      <c r="J350" s="77"/>
      <c r="K350" s="77">
        <f t="shared" si="37"/>
        <v>12990</v>
      </c>
      <c r="L350" s="77"/>
      <c r="M350" s="77">
        <f t="shared" si="38"/>
        <v>12990</v>
      </c>
      <c r="N350" s="77"/>
      <c r="O350" s="217"/>
      <c r="P350" s="77">
        <f t="shared" si="34"/>
        <v>12990</v>
      </c>
      <c r="Q350" s="205"/>
      <c r="R350" s="205"/>
      <c r="S350" s="77">
        <f t="shared" si="35"/>
        <v>12990</v>
      </c>
    </row>
    <row r="351" spans="1:19" s="11" customFormat="1" ht="31.5" hidden="1" customHeight="1">
      <c r="A351" s="103" t="s">
        <v>423</v>
      </c>
      <c r="B351" s="99">
        <v>476</v>
      </c>
      <c r="C351" s="55" t="s">
        <v>329</v>
      </c>
      <c r="D351" s="56" t="s">
        <v>453</v>
      </c>
      <c r="E351" s="54"/>
      <c r="F351" s="57">
        <f>SUM(F353,F355,F356)</f>
        <v>12990</v>
      </c>
      <c r="G351" s="77"/>
      <c r="H351" s="77"/>
      <c r="I351" s="72">
        <f t="shared" si="36"/>
        <v>12990</v>
      </c>
      <c r="J351" s="77"/>
      <c r="K351" s="77">
        <f t="shared" si="37"/>
        <v>12990</v>
      </c>
      <c r="L351" s="77"/>
      <c r="M351" s="77">
        <f t="shared" si="38"/>
        <v>12990</v>
      </c>
      <c r="N351" s="77"/>
      <c r="O351" s="217"/>
      <c r="P351" s="77">
        <f t="shared" si="34"/>
        <v>12990</v>
      </c>
      <c r="Q351" s="205"/>
      <c r="R351" s="205"/>
      <c r="S351" s="77">
        <f t="shared" si="35"/>
        <v>12990</v>
      </c>
    </row>
    <row r="352" spans="1:19" s="11" customFormat="1" ht="23.25" hidden="1" customHeight="1">
      <c r="A352" s="151" t="s">
        <v>463</v>
      </c>
      <c r="B352" s="56" t="s">
        <v>227</v>
      </c>
      <c r="C352" s="56" t="s">
        <v>329</v>
      </c>
      <c r="D352" s="56" t="s">
        <v>454</v>
      </c>
      <c r="E352" s="56"/>
      <c r="F352" s="57">
        <f>SUM(F353)</f>
        <v>1450</v>
      </c>
      <c r="G352" s="77"/>
      <c r="H352" s="77"/>
      <c r="I352" s="72">
        <f t="shared" si="36"/>
        <v>1450</v>
      </c>
      <c r="J352" s="77"/>
      <c r="K352" s="77">
        <f t="shared" si="37"/>
        <v>1450</v>
      </c>
      <c r="L352" s="77"/>
      <c r="M352" s="77">
        <f t="shared" si="38"/>
        <v>1450</v>
      </c>
      <c r="N352" s="77"/>
      <c r="O352" s="217"/>
      <c r="P352" s="77">
        <f t="shared" si="34"/>
        <v>1450</v>
      </c>
      <c r="Q352" s="205"/>
      <c r="R352" s="205"/>
      <c r="S352" s="77">
        <f t="shared" si="35"/>
        <v>1450</v>
      </c>
    </row>
    <row r="353" spans="1:19" s="11" customFormat="1" ht="33.75" hidden="1" customHeight="1">
      <c r="A353" s="143" t="s">
        <v>192</v>
      </c>
      <c r="B353" s="56" t="s">
        <v>227</v>
      </c>
      <c r="C353" s="56" t="s">
        <v>329</v>
      </c>
      <c r="D353" s="56" t="s">
        <v>454</v>
      </c>
      <c r="E353" s="56" t="s">
        <v>191</v>
      </c>
      <c r="F353" s="57">
        <v>1450</v>
      </c>
      <c r="G353" s="77"/>
      <c r="H353" s="77"/>
      <c r="I353" s="72">
        <f t="shared" si="36"/>
        <v>1450</v>
      </c>
      <c r="J353" s="77"/>
      <c r="K353" s="77">
        <f t="shared" si="37"/>
        <v>1450</v>
      </c>
      <c r="L353" s="77"/>
      <c r="M353" s="77">
        <f t="shared" si="38"/>
        <v>1450</v>
      </c>
      <c r="N353" s="77"/>
      <c r="O353" s="217"/>
      <c r="P353" s="77">
        <f t="shared" si="34"/>
        <v>1450</v>
      </c>
      <c r="Q353" s="205"/>
      <c r="R353" s="205"/>
      <c r="S353" s="77">
        <f t="shared" si="35"/>
        <v>1450</v>
      </c>
    </row>
    <row r="354" spans="1:19" s="18" customFormat="1" ht="21.75" hidden="1" customHeight="1">
      <c r="A354" s="151" t="s">
        <v>462</v>
      </c>
      <c r="B354" s="56" t="s">
        <v>227</v>
      </c>
      <c r="C354" s="56" t="s">
        <v>329</v>
      </c>
      <c r="D354" s="56" t="s">
        <v>455</v>
      </c>
      <c r="E354" s="56"/>
      <c r="F354" s="57">
        <f>F355</f>
        <v>1120</v>
      </c>
      <c r="G354" s="78"/>
      <c r="H354" s="78"/>
      <c r="I354" s="72">
        <f t="shared" si="36"/>
        <v>1120</v>
      </c>
      <c r="J354" s="78"/>
      <c r="K354" s="77">
        <f t="shared" si="37"/>
        <v>1120</v>
      </c>
      <c r="L354" s="132"/>
      <c r="M354" s="77">
        <f t="shared" si="38"/>
        <v>1120</v>
      </c>
      <c r="N354" s="77"/>
      <c r="O354" s="205"/>
      <c r="P354" s="77">
        <f t="shared" si="34"/>
        <v>1120</v>
      </c>
      <c r="Q354" s="205"/>
      <c r="R354" s="205"/>
      <c r="S354" s="77">
        <f t="shared" si="35"/>
        <v>1120</v>
      </c>
    </row>
    <row r="355" spans="1:19" s="3" customFormat="1" ht="30" hidden="1" customHeight="1">
      <c r="A355" s="51" t="s">
        <v>461</v>
      </c>
      <c r="B355" s="99">
        <v>476</v>
      </c>
      <c r="C355" s="55" t="s">
        <v>329</v>
      </c>
      <c r="D355" s="56" t="s">
        <v>455</v>
      </c>
      <c r="E355" s="56" t="s">
        <v>459</v>
      </c>
      <c r="F355" s="57">
        <v>1120</v>
      </c>
      <c r="G355" s="78"/>
      <c r="H355" s="78"/>
      <c r="I355" s="72">
        <f t="shared" si="36"/>
        <v>1120</v>
      </c>
      <c r="J355" s="78"/>
      <c r="K355" s="77">
        <f t="shared" si="37"/>
        <v>1120</v>
      </c>
      <c r="L355" s="132"/>
      <c r="M355" s="77">
        <f t="shared" si="38"/>
        <v>1120</v>
      </c>
      <c r="N355" s="77"/>
      <c r="O355" s="205"/>
      <c r="P355" s="77">
        <f t="shared" si="34"/>
        <v>1120</v>
      </c>
      <c r="Q355" s="205"/>
      <c r="R355" s="205"/>
      <c r="S355" s="77">
        <f t="shared" si="35"/>
        <v>1120</v>
      </c>
    </row>
    <row r="356" spans="1:19" s="18" customFormat="1" ht="25.5" hidden="1" customHeight="1">
      <c r="A356" s="151" t="s">
        <v>468</v>
      </c>
      <c r="B356" s="129">
        <v>476</v>
      </c>
      <c r="C356" s="53"/>
      <c r="D356" s="54"/>
      <c r="E356" s="54"/>
      <c r="F356" s="72">
        <f>F361+F362+F357</f>
        <v>10420</v>
      </c>
      <c r="G356" s="77">
        <f>G357</f>
        <v>1600</v>
      </c>
      <c r="H356" s="77"/>
      <c r="I356" s="72">
        <f t="shared" si="36"/>
        <v>12020</v>
      </c>
      <c r="J356" s="77"/>
      <c r="K356" s="77">
        <f t="shared" si="37"/>
        <v>12020</v>
      </c>
      <c r="L356" s="132"/>
      <c r="M356" s="77">
        <f t="shared" si="38"/>
        <v>12020</v>
      </c>
      <c r="N356" s="77"/>
      <c r="O356" s="205"/>
      <c r="P356" s="77">
        <f t="shared" si="34"/>
        <v>12020</v>
      </c>
      <c r="Q356" s="205"/>
      <c r="R356" s="205"/>
      <c r="S356" s="77">
        <f t="shared" si="35"/>
        <v>12020</v>
      </c>
    </row>
    <row r="357" spans="1:19" s="18" customFormat="1" ht="31.5" hidden="1" customHeight="1">
      <c r="A357" s="141" t="s">
        <v>202</v>
      </c>
      <c r="B357" s="129">
        <v>476</v>
      </c>
      <c r="C357" s="54" t="s">
        <v>466</v>
      </c>
      <c r="D357" s="54"/>
      <c r="E357" s="54"/>
      <c r="F357" s="72">
        <f>F358</f>
        <v>0</v>
      </c>
      <c r="G357" s="77">
        <f>G358</f>
        <v>1600</v>
      </c>
      <c r="H357" s="77"/>
      <c r="I357" s="72">
        <f t="shared" si="36"/>
        <v>1600</v>
      </c>
      <c r="J357" s="77"/>
      <c r="K357" s="77">
        <f t="shared" si="37"/>
        <v>1600</v>
      </c>
      <c r="L357" s="132"/>
      <c r="M357" s="77">
        <f t="shared" si="38"/>
        <v>1600</v>
      </c>
      <c r="N357" s="77"/>
      <c r="O357" s="205"/>
      <c r="P357" s="77">
        <f t="shared" ref="P357:P379" si="39">M357+N357+O357</f>
        <v>1600</v>
      </c>
      <c r="Q357" s="205"/>
      <c r="R357" s="205"/>
      <c r="S357" s="77">
        <f t="shared" si="35"/>
        <v>1600</v>
      </c>
    </row>
    <row r="358" spans="1:19" s="18" customFormat="1" ht="29.25" hidden="1" customHeight="1">
      <c r="A358" s="143" t="s">
        <v>633</v>
      </c>
      <c r="B358" s="99">
        <v>476</v>
      </c>
      <c r="C358" s="56" t="s">
        <v>466</v>
      </c>
      <c r="D358" s="62" t="s">
        <v>634</v>
      </c>
      <c r="E358" s="56"/>
      <c r="F358" s="57">
        <f>F359</f>
        <v>0</v>
      </c>
      <c r="G358" s="78">
        <f>G359</f>
        <v>1600</v>
      </c>
      <c r="H358" s="78"/>
      <c r="I358" s="72">
        <f t="shared" si="36"/>
        <v>1600</v>
      </c>
      <c r="J358" s="78"/>
      <c r="K358" s="77">
        <f t="shared" si="37"/>
        <v>1600</v>
      </c>
      <c r="L358" s="132"/>
      <c r="M358" s="77">
        <f t="shared" si="38"/>
        <v>1600</v>
      </c>
      <c r="N358" s="77"/>
      <c r="O358" s="205"/>
      <c r="P358" s="77">
        <f t="shared" si="39"/>
        <v>1600</v>
      </c>
      <c r="Q358" s="205"/>
      <c r="R358" s="205"/>
      <c r="S358" s="77">
        <f t="shared" si="35"/>
        <v>1600</v>
      </c>
    </row>
    <row r="359" spans="1:19" s="18" customFormat="1" ht="25.5" hidden="1" customHeight="1">
      <c r="A359" s="230" t="s">
        <v>461</v>
      </c>
      <c r="B359" s="99">
        <v>476</v>
      </c>
      <c r="C359" s="56" t="s">
        <v>466</v>
      </c>
      <c r="D359" s="62" t="s">
        <v>634</v>
      </c>
      <c r="E359" s="56" t="s">
        <v>459</v>
      </c>
      <c r="F359" s="57"/>
      <c r="G359" s="78">
        <v>1600</v>
      </c>
      <c r="H359" s="78"/>
      <c r="I359" s="72">
        <f t="shared" si="36"/>
        <v>1600</v>
      </c>
      <c r="J359" s="78"/>
      <c r="K359" s="77">
        <f t="shared" si="37"/>
        <v>1600</v>
      </c>
      <c r="L359" s="132"/>
      <c r="M359" s="77">
        <f t="shared" si="38"/>
        <v>1600</v>
      </c>
      <c r="N359" s="77"/>
      <c r="O359" s="205"/>
      <c r="P359" s="77">
        <f t="shared" si="39"/>
        <v>1600</v>
      </c>
      <c r="Q359" s="205"/>
      <c r="R359" s="205"/>
      <c r="S359" s="77">
        <f t="shared" si="35"/>
        <v>1600</v>
      </c>
    </row>
    <row r="360" spans="1:19" s="18" customFormat="1" ht="42.75" hidden="1" customHeight="1">
      <c r="A360" s="150" t="s">
        <v>677</v>
      </c>
      <c r="B360" s="99">
        <v>476</v>
      </c>
      <c r="C360" s="56"/>
      <c r="D360" s="62"/>
      <c r="E360" s="56"/>
      <c r="F360" s="57">
        <f>F361+F362</f>
        <v>10420</v>
      </c>
      <c r="G360" s="78"/>
      <c r="H360" s="78"/>
      <c r="I360" s="72">
        <f t="shared" si="36"/>
        <v>10420</v>
      </c>
      <c r="J360" s="78"/>
      <c r="K360" s="77">
        <f t="shared" si="37"/>
        <v>10420</v>
      </c>
      <c r="L360" s="132"/>
      <c r="M360" s="77">
        <f t="shared" si="38"/>
        <v>10420</v>
      </c>
      <c r="N360" s="77"/>
      <c r="O360" s="205"/>
      <c r="P360" s="77">
        <f t="shared" si="39"/>
        <v>10420</v>
      </c>
      <c r="Q360" s="205"/>
      <c r="R360" s="205"/>
      <c r="S360" s="77">
        <f t="shared" si="35"/>
        <v>10420</v>
      </c>
    </row>
    <row r="361" spans="1:19" ht="29.25" hidden="1" customHeight="1">
      <c r="A361" s="51" t="s">
        <v>461</v>
      </c>
      <c r="B361" s="99">
        <v>476</v>
      </c>
      <c r="C361" s="55" t="s">
        <v>329</v>
      </c>
      <c r="D361" s="56" t="s">
        <v>456</v>
      </c>
      <c r="E361" s="56" t="s">
        <v>459</v>
      </c>
      <c r="F361" s="57">
        <v>9920</v>
      </c>
      <c r="G361" s="78"/>
      <c r="H361" s="78"/>
      <c r="I361" s="72">
        <f t="shared" si="36"/>
        <v>9920</v>
      </c>
      <c r="J361" s="78"/>
      <c r="K361" s="77">
        <f t="shared" si="37"/>
        <v>9920</v>
      </c>
      <c r="L361" s="78"/>
      <c r="M361" s="77">
        <f t="shared" si="38"/>
        <v>9920</v>
      </c>
      <c r="N361" s="77"/>
      <c r="O361" s="205"/>
      <c r="P361" s="77">
        <f t="shared" si="39"/>
        <v>9920</v>
      </c>
      <c r="Q361" s="205"/>
      <c r="R361" s="205"/>
      <c r="S361" s="77">
        <f t="shared" si="35"/>
        <v>9920</v>
      </c>
    </row>
    <row r="362" spans="1:19" s="18" customFormat="1" ht="25.5" hidden="1" customHeight="1">
      <c r="A362" s="51" t="s">
        <v>558</v>
      </c>
      <c r="B362" s="99">
        <v>476</v>
      </c>
      <c r="C362" s="55" t="s">
        <v>329</v>
      </c>
      <c r="D362" s="56" t="s">
        <v>559</v>
      </c>
      <c r="E362" s="56" t="s">
        <v>459</v>
      </c>
      <c r="F362" s="57">
        <v>500</v>
      </c>
      <c r="G362" s="78"/>
      <c r="H362" s="78"/>
      <c r="I362" s="72">
        <f t="shared" si="36"/>
        <v>500</v>
      </c>
      <c r="J362" s="78"/>
      <c r="K362" s="77">
        <f t="shared" si="37"/>
        <v>500</v>
      </c>
      <c r="L362" s="132"/>
      <c r="M362" s="77">
        <f t="shared" si="38"/>
        <v>500</v>
      </c>
      <c r="N362" s="77"/>
      <c r="O362" s="205"/>
      <c r="P362" s="77">
        <f t="shared" si="39"/>
        <v>500</v>
      </c>
      <c r="Q362" s="205"/>
      <c r="R362" s="205"/>
      <c r="S362" s="77">
        <f t="shared" si="35"/>
        <v>500</v>
      </c>
    </row>
    <row r="363" spans="1:19" ht="25.5" customHeight="1">
      <c r="A363" s="224" t="s">
        <v>99</v>
      </c>
      <c r="B363" s="114">
        <v>477</v>
      </c>
      <c r="C363" s="55"/>
      <c r="D363" s="56"/>
      <c r="E363" s="56"/>
      <c r="F363" s="72">
        <f>SUM(F364,F371)</f>
        <v>82429.200000000012</v>
      </c>
      <c r="G363" s="77">
        <f>G371</f>
        <v>-311.39999999999998</v>
      </c>
      <c r="H363" s="77">
        <f>H371</f>
        <v>951.7</v>
      </c>
      <c r="I363" s="72">
        <f t="shared" si="36"/>
        <v>83069.500000000015</v>
      </c>
      <c r="J363" s="77">
        <f>J371</f>
        <v>258.5</v>
      </c>
      <c r="K363" s="77">
        <f>F363+G363+H363+J363</f>
        <v>83328.000000000015</v>
      </c>
      <c r="L363" s="78"/>
      <c r="M363" s="77">
        <f t="shared" si="38"/>
        <v>83328.000000000015</v>
      </c>
      <c r="N363" s="77"/>
      <c r="O363" s="217">
        <f>O371</f>
        <v>183</v>
      </c>
      <c r="P363" s="77">
        <f t="shared" si="39"/>
        <v>83511.000000000015</v>
      </c>
      <c r="Q363" s="217">
        <f>Q371</f>
        <v>613.1</v>
      </c>
      <c r="R363" s="217">
        <f>R371</f>
        <v>197.5</v>
      </c>
      <c r="S363" s="77">
        <f t="shared" si="35"/>
        <v>84321.60000000002</v>
      </c>
    </row>
    <row r="364" spans="1:19" ht="25.5" hidden="1" customHeight="1">
      <c r="A364" s="142" t="s">
        <v>163</v>
      </c>
      <c r="B364" s="114">
        <v>477</v>
      </c>
      <c r="C364" s="53" t="s">
        <v>162</v>
      </c>
      <c r="D364" s="56"/>
      <c r="E364" s="56"/>
      <c r="F364" s="72">
        <f>SUM(F365)</f>
        <v>20169</v>
      </c>
      <c r="G364" s="78"/>
      <c r="H364" s="78"/>
      <c r="I364" s="72">
        <f t="shared" si="36"/>
        <v>20169</v>
      </c>
      <c r="J364" s="78"/>
      <c r="K364" s="78">
        <f t="shared" ref="K364:K404" si="40">F364+G364</f>
        <v>20169</v>
      </c>
      <c r="L364" s="78"/>
      <c r="M364" s="78">
        <f t="shared" si="38"/>
        <v>20169</v>
      </c>
      <c r="N364" s="78"/>
      <c r="O364" s="205"/>
      <c r="P364" s="77">
        <f t="shared" si="39"/>
        <v>20169</v>
      </c>
      <c r="Q364" s="205"/>
      <c r="R364" s="205"/>
      <c r="S364" s="77">
        <f t="shared" si="35"/>
        <v>20169</v>
      </c>
    </row>
    <row r="365" spans="1:19" s="4" customFormat="1" ht="25.5" hidden="1" customHeight="1">
      <c r="A365" s="147" t="s">
        <v>291</v>
      </c>
      <c r="B365" s="114">
        <v>477</v>
      </c>
      <c r="C365" s="54" t="s">
        <v>466</v>
      </c>
      <c r="D365" s="54"/>
      <c r="E365" s="54"/>
      <c r="F365" s="72">
        <f>SUM(F366)</f>
        <v>20169</v>
      </c>
      <c r="G365" s="77"/>
      <c r="H365" s="77"/>
      <c r="I365" s="72">
        <f t="shared" si="36"/>
        <v>20169</v>
      </c>
      <c r="J365" s="77"/>
      <c r="K365" s="78">
        <f t="shared" si="40"/>
        <v>20169</v>
      </c>
      <c r="L365" s="77"/>
      <c r="M365" s="78">
        <f t="shared" si="38"/>
        <v>20169</v>
      </c>
      <c r="N365" s="78"/>
      <c r="O365" s="217"/>
      <c r="P365" s="77">
        <f t="shared" si="39"/>
        <v>20169</v>
      </c>
      <c r="Q365" s="205"/>
      <c r="R365" s="205"/>
      <c r="S365" s="77">
        <f t="shared" si="35"/>
        <v>20169</v>
      </c>
    </row>
    <row r="366" spans="1:19" s="4" customFormat="1" ht="48" hidden="1" customHeight="1">
      <c r="A366" s="147" t="s">
        <v>682</v>
      </c>
      <c r="B366" s="114">
        <v>477</v>
      </c>
      <c r="C366" s="54" t="s">
        <v>466</v>
      </c>
      <c r="D366" s="54" t="s">
        <v>343</v>
      </c>
      <c r="E366" s="56"/>
      <c r="F366" s="72">
        <f>SUM(F367)</f>
        <v>20169</v>
      </c>
      <c r="G366" s="77"/>
      <c r="H366" s="77"/>
      <c r="I366" s="72">
        <f t="shared" si="36"/>
        <v>20169</v>
      </c>
      <c r="J366" s="77"/>
      <c r="K366" s="78">
        <f t="shared" si="40"/>
        <v>20169</v>
      </c>
      <c r="L366" s="77"/>
      <c r="M366" s="78">
        <f t="shared" si="38"/>
        <v>20169</v>
      </c>
      <c r="N366" s="78"/>
      <c r="O366" s="217"/>
      <c r="P366" s="77">
        <f t="shared" si="39"/>
        <v>20169</v>
      </c>
      <c r="Q366" s="205"/>
      <c r="R366" s="205"/>
      <c r="S366" s="77">
        <f t="shared" si="35"/>
        <v>20169</v>
      </c>
    </row>
    <row r="367" spans="1:19" s="11" customFormat="1" ht="48.75" hidden="1" customHeight="1">
      <c r="A367" s="147" t="s">
        <v>5</v>
      </c>
      <c r="B367" s="114">
        <v>477</v>
      </c>
      <c r="C367" s="54" t="s">
        <v>466</v>
      </c>
      <c r="D367" s="54" t="s">
        <v>344</v>
      </c>
      <c r="E367" s="54"/>
      <c r="F367" s="72">
        <f>SUM(F369)</f>
        <v>20169</v>
      </c>
      <c r="G367" s="77"/>
      <c r="H367" s="77"/>
      <c r="I367" s="72">
        <f t="shared" si="36"/>
        <v>20169</v>
      </c>
      <c r="J367" s="77"/>
      <c r="K367" s="78">
        <f t="shared" si="40"/>
        <v>20169</v>
      </c>
      <c r="L367" s="77"/>
      <c r="M367" s="78">
        <f t="shared" si="38"/>
        <v>20169</v>
      </c>
      <c r="N367" s="78"/>
      <c r="O367" s="217"/>
      <c r="P367" s="77">
        <f t="shared" si="39"/>
        <v>20169</v>
      </c>
      <c r="Q367" s="205"/>
      <c r="R367" s="205"/>
      <c r="S367" s="77">
        <f t="shared" si="35"/>
        <v>20169</v>
      </c>
    </row>
    <row r="368" spans="1:19" s="11" customFormat="1" ht="32.25" hidden="1" customHeight="1">
      <c r="A368" s="49" t="s">
        <v>439</v>
      </c>
      <c r="B368" s="117">
        <v>477</v>
      </c>
      <c r="C368" s="56" t="s">
        <v>466</v>
      </c>
      <c r="D368" s="56" t="s">
        <v>440</v>
      </c>
      <c r="E368" s="56"/>
      <c r="F368" s="57">
        <f>F369</f>
        <v>20169</v>
      </c>
      <c r="G368" s="77"/>
      <c r="H368" s="77"/>
      <c r="I368" s="72">
        <f t="shared" si="36"/>
        <v>20169</v>
      </c>
      <c r="J368" s="77"/>
      <c r="K368" s="78">
        <f t="shared" si="40"/>
        <v>20169</v>
      </c>
      <c r="L368" s="77"/>
      <c r="M368" s="78">
        <f t="shared" si="38"/>
        <v>20169</v>
      </c>
      <c r="N368" s="78"/>
      <c r="O368" s="217"/>
      <c r="P368" s="77">
        <f t="shared" si="39"/>
        <v>20169</v>
      </c>
      <c r="Q368" s="205"/>
      <c r="R368" s="205"/>
      <c r="S368" s="77">
        <f t="shared" si="35"/>
        <v>20169</v>
      </c>
    </row>
    <row r="369" spans="1:19" s="11" customFormat="1" ht="32.25" hidden="1" customHeight="1">
      <c r="A369" s="143" t="s">
        <v>6</v>
      </c>
      <c r="B369" s="117">
        <v>477</v>
      </c>
      <c r="C369" s="56" t="s">
        <v>466</v>
      </c>
      <c r="D369" s="56" t="s">
        <v>441</v>
      </c>
      <c r="E369" s="54"/>
      <c r="F369" s="57">
        <f>SUM(F370)</f>
        <v>20169</v>
      </c>
      <c r="G369" s="77"/>
      <c r="H369" s="77"/>
      <c r="I369" s="72">
        <f t="shared" si="36"/>
        <v>20169</v>
      </c>
      <c r="J369" s="77"/>
      <c r="K369" s="78">
        <f t="shared" si="40"/>
        <v>20169</v>
      </c>
      <c r="L369" s="77"/>
      <c r="M369" s="78">
        <f t="shared" si="38"/>
        <v>20169</v>
      </c>
      <c r="N369" s="78"/>
      <c r="O369" s="217"/>
      <c r="P369" s="77">
        <f t="shared" si="39"/>
        <v>20169</v>
      </c>
      <c r="Q369" s="205"/>
      <c r="R369" s="205"/>
      <c r="S369" s="77">
        <f t="shared" si="35"/>
        <v>20169</v>
      </c>
    </row>
    <row r="370" spans="1:19" s="4" customFormat="1" ht="33" hidden="1" customHeight="1">
      <c r="A370" s="143" t="s">
        <v>145</v>
      </c>
      <c r="B370" s="117">
        <v>477</v>
      </c>
      <c r="C370" s="56" t="s">
        <v>466</v>
      </c>
      <c r="D370" s="56" t="s">
        <v>441</v>
      </c>
      <c r="E370" s="56" t="s">
        <v>144</v>
      </c>
      <c r="F370" s="57">
        <v>20169</v>
      </c>
      <c r="G370" s="77"/>
      <c r="H370" s="77"/>
      <c r="I370" s="72">
        <f t="shared" si="36"/>
        <v>20169</v>
      </c>
      <c r="J370" s="77"/>
      <c r="K370" s="78">
        <f t="shared" si="40"/>
        <v>20169</v>
      </c>
      <c r="L370" s="77"/>
      <c r="M370" s="78">
        <f t="shared" si="38"/>
        <v>20169</v>
      </c>
      <c r="N370" s="78"/>
      <c r="O370" s="217"/>
      <c r="P370" s="77">
        <f t="shared" si="39"/>
        <v>20169</v>
      </c>
      <c r="Q370" s="205"/>
      <c r="R370" s="205"/>
      <c r="S370" s="77">
        <f t="shared" si="35"/>
        <v>20169</v>
      </c>
    </row>
    <row r="371" spans="1:19" ht="24.75" customHeight="1">
      <c r="A371" s="141" t="s">
        <v>100</v>
      </c>
      <c r="B371" s="114">
        <v>477</v>
      </c>
      <c r="C371" s="53" t="s">
        <v>101</v>
      </c>
      <c r="D371" s="54"/>
      <c r="E371" s="54"/>
      <c r="F371" s="72">
        <f>SUM(F372,F395)</f>
        <v>62260.200000000004</v>
      </c>
      <c r="G371" s="77">
        <f>G372</f>
        <v>-311.39999999999998</v>
      </c>
      <c r="H371" s="77">
        <f>H372</f>
        <v>951.7</v>
      </c>
      <c r="I371" s="72">
        <f t="shared" si="36"/>
        <v>62900.5</v>
      </c>
      <c r="J371" s="77">
        <f>J372</f>
        <v>258.5</v>
      </c>
      <c r="K371" s="77">
        <f>F371+G371+H371+J371</f>
        <v>63159</v>
      </c>
      <c r="L371" s="78"/>
      <c r="M371" s="77">
        <f t="shared" si="38"/>
        <v>63159</v>
      </c>
      <c r="N371" s="77"/>
      <c r="O371" s="217">
        <f>O372+O395</f>
        <v>183</v>
      </c>
      <c r="P371" s="77">
        <f t="shared" si="39"/>
        <v>63342</v>
      </c>
      <c r="Q371" s="217">
        <f>Q372+Q395</f>
        <v>613.1</v>
      </c>
      <c r="R371" s="217">
        <f>R372+R395</f>
        <v>197.5</v>
      </c>
      <c r="S371" s="77">
        <f t="shared" si="35"/>
        <v>64152.6</v>
      </c>
    </row>
    <row r="372" spans="1:19" ht="19.5" customHeight="1">
      <c r="A372" s="141" t="s">
        <v>289</v>
      </c>
      <c r="B372" s="114">
        <v>477</v>
      </c>
      <c r="C372" s="53" t="s">
        <v>102</v>
      </c>
      <c r="D372" s="54"/>
      <c r="E372" s="54"/>
      <c r="F372" s="72">
        <f>SUM(F373)</f>
        <v>55593.200000000004</v>
      </c>
      <c r="G372" s="77">
        <f>G373</f>
        <v>-311.39999999999998</v>
      </c>
      <c r="H372" s="77">
        <f>H373</f>
        <v>951.7</v>
      </c>
      <c r="I372" s="72">
        <f t="shared" si="36"/>
        <v>56233.5</v>
      </c>
      <c r="J372" s="77">
        <f>J373</f>
        <v>258.5</v>
      </c>
      <c r="K372" s="77">
        <f t="shared" ref="K372:K376" si="41">F372+G372+H372+J372</f>
        <v>56492</v>
      </c>
      <c r="L372" s="78"/>
      <c r="M372" s="77">
        <f t="shared" si="38"/>
        <v>56492</v>
      </c>
      <c r="N372" s="77"/>
      <c r="O372" s="217">
        <f>O388</f>
        <v>1</v>
      </c>
      <c r="P372" s="77">
        <f t="shared" si="39"/>
        <v>56493</v>
      </c>
      <c r="Q372" s="217">
        <f>Q373+Q388</f>
        <v>570</v>
      </c>
      <c r="R372" s="217">
        <f>R373</f>
        <v>197.5</v>
      </c>
      <c r="S372" s="77">
        <f t="shared" si="35"/>
        <v>57260.5</v>
      </c>
    </row>
    <row r="373" spans="1:19" ht="45" customHeight="1">
      <c r="A373" s="147" t="s">
        <v>7</v>
      </c>
      <c r="B373" s="114">
        <v>477</v>
      </c>
      <c r="C373" s="53" t="s">
        <v>102</v>
      </c>
      <c r="D373" s="54" t="s">
        <v>354</v>
      </c>
      <c r="E373" s="54"/>
      <c r="F373" s="72">
        <f>SUM(F375,F377,F385,F388+F379)</f>
        <v>55593.200000000004</v>
      </c>
      <c r="G373" s="77">
        <f>G377</f>
        <v>-311.39999999999998</v>
      </c>
      <c r="H373" s="77">
        <f>H374</f>
        <v>951.7</v>
      </c>
      <c r="I373" s="72">
        <f t="shared" si="36"/>
        <v>56233.5</v>
      </c>
      <c r="J373" s="77">
        <f>J374</f>
        <v>258.5</v>
      </c>
      <c r="K373" s="77">
        <f t="shared" si="41"/>
        <v>56492</v>
      </c>
      <c r="L373" s="78"/>
      <c r="M373" s="77">
        <f t="shared" si="38"/>
        <v>56492</v>
      </c>
      <c r="N373" s="77"/>
      <c r="O373" s="217">
        <f>O388</f>
        <v>1</v>
      </c>
      <c r="P373" s="77">
        <f t="shared" si="39"/>
        <v>56493</v>
      </c>
      <c r="Q373" s="217">
        <f>Q374</f>
        <v>570</v>
      </c>
      <c r="R373" s="217">
        <v>197.5</v>
      </c>
      <c r="S373" s="77">
        <f t="shared" si="35"/>
        <v>57260.5</v>
      </c>
    </row>
    <row r="374" spans="1:19" ht="34.5" hidden="1" customHeight="1">
      <c r="A374" s="143" t="s">
        <v>436</v>
      </c>
      <c r="B374" s="114">
        <v>477</v>
      </c>
      <c r="C374" s="53" t="s">
        <v>102</v>
      </c>
      <c r="D374" s="54" t="s">
        <v>430</v>
      </c>
      <c r="E374" s="54"/>
      <c r="F374" s="72">
        <f>F375+F377+F379</f>
        <v>35193.200000000004</v>
      </c>
      <c r="G374" s="77"/>
      <c r="H374" s="77">
        <f>H382</f>
        <v>951.7</v>
      </c>
      <c r="I374" s="72">
        <f t="shared" si="36"/>
        <v>36144.9</v>
      </c>
      <c r="J374" s="77">
        <f>J377+J388</f>
        <v>258.5</v>
      </c>
      <c r="K374" s="77">
        <f t="shared" si="41"/>
        <v>36403.4</v>
      </c>
      <c r="L374" s="78"/>
      <c r="M374" s="77">
        <f t="shared" si="38"/>
        <v>36403.4</v>
      </c>
      <c r="N374" s="77"/>
      <c r="O374" s="217"/>
      <c r="P374" s="77">
        <f t="shared" si="39"/>
        <v>36403.4</v>
      </c>
      <c r="Q374" s="205">
        <f>Q375</f>
        <v>570</v>
      </c>
      <c r="R374" s="205"/>
      <c r="S374" s="77">
        <f t="shared" si="35"/>
        <v>36973.4</v>
      </c>
    </row>
    <row r="375" spans="1:19" ht="44.25" hidden="1" customHeight="1">
      <c r="A375" s="148" t="s">
        <v>277</v>
      </c>
      <c r="B375" s="114">
        <v>477</v>
      </c>
      <c r="C375" s="53" t="s">
        <v>102</v>
      </c>
      <c r="D375" s="54" t="s">
        <v>437</v>
      </c>
      <c r="E375" s="54"/>
      <c r="F375" s="72">
        <f>SUM(F376)</f>
        <v>27781.8</v>
      </c>
      <c r="G375" s="78"/>
      <c r="H375" s="78"/>
      <c r="I375" s="72">
        <f t="shared" si="36"/>
        <v>27781.8</v>
      </c>
      <c r="J375" s="78"/>
      <c r="K375" s="77">
        <f t="shared" si="41"/>
        <v>27781.8</v>
      </c>
      <c r="L375" s="78"/>
      <c r="M375" s="77">
        <f t="shared" si="38"/>
        <v>27781.8</v>
      </c>
      <c r="N375" s="77"/>
      <c r="O375" s="217"/>
      <c r="P375" s="77">
        <f t="shared" si="39"/>
        <v>27781.8</v>
      </c>
      <c r="Q375" s="205">
        <f>Q376</f>
        <v>570</v>
      </c>
      <c r="R375" s="205"/>
      <c r="S375" s="77">
        <f t="shared" si="35"/>
        <v>28351.8</v>
      </c>
    </row>
    <row r="376" spans="1:19" ht="23.25" hidden="1" customHeight="1">
      <c r="A376" s="143" t="s">
        <v>145</v>
      </c>
      <c r="B376" s="117">
        <v>477</v>
      </c>
      <c r="C376" s="55" t="s">
        <v>102</v>
      </c>
      <c r="D376" s="56" t="s">
        <v>437</v>
      </c>
      <c r="E376" s="56" t="s">
        <v>144</v>
      </c>
      <c r="F376" s="73">
        <v>27781.8</v>
      </c>
      <c r="G376" s="78"/>
      <c r="H376" s="78"/>
      <c r="I376" s="72">
        <f t="shared" si="36"/>
        <v>27781.8</v>
      </c>
      <c r="J376" s="78"/>
      <c r="K376" s="77">
        <f t="shared" si="41"/>
        <v>27781.8</v>
      </c>
      <c r="L376" s="78"/>
      <c r="M376" s="78">
        <f t="shared" si="38"/>
        <v>27781.8</v>
      </c>
      <c r="N376" s="78"/>
      <c r="O376" s="205"/>
      <c r="P376" s="77">
        <f t="shared" si="39"/>
        <v>27781.8</v>
      </c>
      <c r="Q376" s="205">
        <v>570</v>
      </c>
      <c r="R376" s="205"/>
      <c r="S376" s="77">
        <f t="shared" si="35"/>
        <v>28351.8</v>
      </c>
    </row>
    <row r="377" spans="1:19" s="11" customFormat="1" ht="37.5" hidden="1" customHeight="1">
      <c r="A377" s="147" t="s">
        <v>8</v>
      </c>
      <c r="B377" s="114">
        <v>477</v>
      </c>
      <c r="C377" s="53" t="s">
        <v>102</v>
      </c>
      <c r="D377" s="54" t="s">
        <v>438</v>
      </c>
      <c r="E377" s="54"/>
      <c r="F377" s="72">
        <f>F378</f>
        <v>7100</v>
      </c>
      <c r="G377" s="77">
        <f>G379</f>
        <v>-311.39999999999998</v>
      </c>
      <c r="H377" s="77"/>
      <c r="I377" s="72">
        <f t="shared" si="36"/>
        <v>6788.6</v>
      </c>
      <c r="J377" s="77">
        <f>J379</f>
        <v>108.5</v>
      </c>
      <c r="K377" s="77">
        <f>I377+J377</f>
        <v>6897.1</v>
      </c>
      <c r="L377" s="77"/>
      <c r="M377" s="78">
        <f t="shared" si="38"/>
        <v>6897.1</v>
      </c>
      <c r="N377" s="78"/>
      <c r="O377" s="217"/>
      <c r="P377" s="77">
        <f t="shared" si="39"/>
        <v>6897.1</v>
      </c>
      <c r="Q377" s="205"/>
      <c r="R377" s="205"/>
      <c r="S377" s="77">
        <f t="shared" si="35"/>
        <v>6897.1</v>
      </c>
    </row>
    <row r="378" spans="1:19" ht="24.75" hidden="1" customHeight="1">
      <c r="A378" s="143" t="s">
        <v>145</v>
      </c>
      <c r="B378" s="117">
        <v>477</v>
      </c>
      <c r="C378" s="55" t="s">
        <v>102</v>
      </c>
      <c r="D378" s="56" t="s">
        <v>438</v>
      </c>
      <c r="E378" s="56" t="s">
        <v>537</v>
      </c>
      <c r="F378" s="57">
        <v>7100</v>
      </c>
      <c r="G378" s="78"/>
      <c r="H378" s="78"/>
      <c r="I378" s="72">
        <f t="shared" si="36"/>
        <v>7100</v>
      </c>
      <c r="J378" s="78"/>
      <c r="K378" s="77">
        <f t="shared" ref="K378:K399" si="42">I378+J378</f>
        <v>7100</v>
      </c>
      <c r="L378" s="78"/>
      <c r="M378" s="78">
        <f t="shared" si="38"/>
        <v>7100</v>
      </c>
      <c r="N378" s="78"/>
      <c r="O378" s="205"/>
      <c r="P378" s="77">
        <f t="shared" si="39"/>
        <v>7100</v>
      </c>
      <c r="Q378" s="205"/>
      <c r="R378" s="205"/>
      <c r="S378" s="77">
        <f t="shared" si="35"/>
        <v>7100</v>
      </c>
    </row>
    <row r="379" spans="1:19" ht="24.75" hidden="1" customHeight="1">
      <c r="A379" s="143" t="s">
        <v>759</v>
      </c>
      <c r="B379" s="117">
        <v>477</v>
      </c>
      <c r="C379" s="55" t="s">
        <v>102</v>
      </c>
      <c r="D379" s="56"/>
      <c r="E379" s="56"/>
      <c r="F379" s="57">
        <f>F380+F381+F383+F384</f>
        <v>311.39999999999998</v>
      </c>
      <c r="G379" s="78">
        <f>G380</f>
        <v>-311.39999999999998</v>
      </c>
      <c r="H379" s="78"/>
      <c r="I379" s="72">
        <f t="shared" si="36"/>
        <v>0</v>
      </c>
      <c r="J379" s="78">
        <f>J380+J381</f>
        <v>108.5</v>
      </c>
      <c r="K379" s="77">
        <f t="shared" si="42"/>
        <v>108.5</v>
      </c>
      <c r="L379" s="78"/>
      <c r="M379" s="78">
        <f t="shared" si="38"/>
        <v>108.5</v>
      </c>
      <c r="N379" s="78"/>
      <c r="O379" s="205"/>
      <c r="P379" s="77">
        <f t="shared" si="39"/>
        <v>108.5</v>
      </c>
      <c r="Q379" s="205"/>
      <c r="R379" s="205"/>
      <c r="S379" s="77">
        <f t="shared" si="35"/>
        <v>108.5</v>
      </c>
    </row>
    <row r="380" spans="1:19" ht="24.75" hidden="1" customHeight="1">
      <c r="A380" s="143" t="s">
        <v>645</v>
      </c>
      <c r="B380" s="117">
        <v>477</v>
      </c>
      <c r="C380" s="55" t="s">
        <v>102</v>
      </c>
      <c r="D380" s="56" t="s">
        <v>769</v>
      </c>
      <c r="E380" s="56" t="s">
        <v>603</v>
      </c>
      <c r="F380" s="57">
        <v>311.39999999999998</v>
      </c>
      <c r="G380" s="78">
        <v>-311.39999999999998</v>
      </c>
      <c r="H380" s="78"/>
      <c r="I380" s="72">
        <f t="shared" si="36"/>
        <v>0</v>
      </c>
      <c r="J380" s="78">
        <v>107.5</v>
      </c>
      <c r="K380" s="77">
        <f t="shared" si="42"/>
        <v>107.5</v>
      </c>
      <c r="L380" s="78"/>
      <c r="M380" s="78">
        <f t="shared" si="38"/>
        <v>107.5</v>
      </c>
      <c r="N380" s="78"/>
      <c r="O380" s="205"/>
      <c r="P380" s="78">
        <f t="shared" ref="P380:P404" si="43">M380+O380</f>
        <v>107.5</v>
      </c>
      <c r="Q380" s="205"/>
      <c r="R380" s="205"/>
      <c r="S380" s="77">
        <f t="shared" si="35"/>
        <v>107.5</v>
      </c>
    </row>
    <row r="381" spans="1:19" ht="24.75" hidden="1" customHeight="1">
      <c r="A381" s="143" t="s">
        <v>760</v>
      </c>
      <c r="B381" s="117">
        <v>477</v>
      </c>
      <c r="C381" s="55" t="s">
        <v>102</v>
      </c>
      <c r="D381" s="56" t="s">
        <v>769</v>
      </c>
      <c r="E381" s="56" t="s">
        <v>603</v>
      </c>
      <c r="F381" s="57">
        <v>0</v>
      </c>
      <c r="G381" s="78"/>
      <c r="H381" s="78"/>
      <c r="I381" s="72">
        <f t="shared" si="36"/>
        <v>0</v>
      </c>
      <c r="J381" s="78">
        <v>1</v>
      </c>
      <c r="K381" s="77">
        <f t="shared" si="42"/>
        <v>1</v>
      </c>
      <c r="L381" s="78"/>
      <c r="M381" s="78">
        <f t="shared" si="38"/>
        <v>1</v>
      </c>
      <c r="N381" s="78"/>
      <c r="O381" s="205"/>
      <c r="P381" s="78">
        <f t="shared" si="43"/>
        <v>1</v>
      </c>
      <c r="Q381" s="205"/>
      <c r="R381" s="205"/>
      <c r="S381" s="77">
        <f t="shared" si="35"/>
        <v>1</v>
      </c>
    </row>
    <row r="382" spans="1:19" ht="30.75" hidden="1" customHeight="1">
      <c r="A382" s="143" t="s">
        <v>758</v>
      </c>
      <c r="B382" s="117">
        <v>477</v>
      </c>
      <c r="C382" s="55" t="s">
        <v>102</v>
      </c>
      <c r="D382" s="56"/>
      <c r="E382" s="56"/>
      <c r="F382" s="57"/>
      <c r="G382" s="78"/>
      <c r="H382" s="78">
        <f>H383+H384</f>
        <v>951.7</v>
      </c>
      <c r="I382" s="72">
        <f t="shared" si="36"/>
        <v>951.7</v>
      </c>
      <c r="J382" s="78"/>
      <c r="K382" s="77">
        <f t="shared" si="42"/>
        <v>951.7</v>
      </c>
      <c r="L382" s="78"/>
      <c r="M382" s="78">
        <f t="shared" si="38"/>
        <v>951.7</v>
      </c>
      <c r="N382" s="78"/>
      <c r="O382" s="205"/>
      <c r="P382" s="78">
        <f t="shared" si="43"/>
        <v>951.7</v>
      </c>
      <c r="Q382" s="205"/>
      <c r="R382" s="205"/>
      <c r="S382" s="77">
        <f t="shared" si="35"/>
        <v>951.7</v>
      </c>
    </row>
    <row r="383" spans="1:19" ht="24.75" hidden="1" customHeight="1">
      <c r="A383" s="143" t="s">
        <v>645</v>
      </c>
      <c r="B383" s="117">
        <v>477</v>
      </c>
      <c r="C383" s="55" t="s">
        <v>102</v>
      </c>
      <c r="D383" s="56" t="s">
        <v>637</v>
      </c>
      <c r="E383" s="56" t="s">
        <v>603</v>
      </c>
      <c r="F383" s="57">
        <v>0</v>
      </c>
      <c r="G383" s="78"/>
      <c r="H383" s="78">
        <v>942.2</v>
      </c>
      <c r="I383" s="72">
        <f t="shared" si="36"/>
        <v>942.2</v>
      </c>
      <c r="J383" s="78"/>
      <c r="K383" s="77">
        <f t="shared" si="42"/>
        <v>942.2</v>
      </c>
      <c r="L383" s="78"/>
      <c r="M383" s="78">
        <f t="shared" si="38"/>
        <v>942.2</v>
      </c>
      <c r="N383" s="78"/>
      <c r="O383" s="205"/>
      <c r="P383" s="78">
        <f t="shared" si="43"/>
        <v>942.2</v>
      </c>
      <c r="Q383" s="205"/>
      <c r="R383" s="205"/>
      <c r="S383" s="77">
        <f t="shared" si="35"/>
        <v>942.2</v>
      </c>
    </row>
    <row r="384" spans="1:19" ht="24.75" hidden="1" customHeight="1">
      <c r="A384" s="143" t="s">
        <v>760</v>
      </c>
      <c r="B384" s="117">
        <v>477</v>
      </c>
      <c r="C384" s="55" t="s">
        <v>102</v>
      </c>
      <c r="D384" s="56" t="s">
        <v>638</v>
      </c>
      <c r="E384" s="56" t="s">
        <v>603</v>
      </c>
      <c r="F384" s="57">
        <v>0</v>
      </c>
      <c r="G384" s="78"/>
      <c r="H384" s="78">
        <v>9.5</v>
      </c>
      <c r="I384" s="72">
        <f t="shared" si="36"/>
        <v>9.5</v>
      </c>
      <c r="J384" s="78"/>
      <c r="K384" s="77">
        <f t="shared" si="42"/>
        <v>9.5</v>
      </c>
      <c r="L384" s="78"/>
      <c r="M384" s="78">
        <f t="shared" si="38"/>
        <v>9.5</v>
      </c>
      <c r="N384" s="78"/>
      <c r="O384" s="205"/>
      <c r="P384" s="78">
        <f t="shared" si="43"/>
        <v>9.5</v>
      </c>
      <c r="Q384" s="205"/>
      <c r="R384" s="205"/>
      <c r="S384" s="77">
        <f t="shared" si="35"/>
        <v>9.5</v>
      </c>
    </row>
    <row r="385" spans="1:19" ht="24.75" hidden="1" customHeight="1">
      <c r="A385" s="147" t="s">
        <v>435</v>
      </c>
      <c r="B385" s="114">
        <v>477</v>
      </c>
      <c r="C385" s="53" t="s">
        <v>102</v>
      </c>
      <c r="D385" s="54" t="s">
        <v>431</v>
      </c>
      <c r="E385" s="56"/>
      <c r="F385" s="72">
        <f>SUM(F386)</f>
        <v>4800</v>
      </c>
      <c r="G385" s="78"/>
      <c r="H385" s="78"/>
      <c r="I385" s="72">
        <f t="shared" si="36"/>
        <v>4800</v>
      </c>
      <c r="J385" s="78"/>
      <c r="K385" s="77">
        <f t="shared" si="42"/>
        <v>4800</v>
      </c>
      <c r="L385" s="78"/>
      <c r="M385" s="78">
        <f t="shared" si="38"/>
        <v>4800</v>
      </c>
      <c r="N385" s="78"/>
      <c r="O385" s="205"/>
      <c r="P385" s="78">
        <f t="shared" si="43"/>
        <v>4800</v>
      </c>
      <c r="Q385" s="205"/>
      <c r="R385" s="205"/>
      <c r="S385" s="77">
        <f t="shared" si="35"/>
        <v>4800</v>
      </c>
    </row>
    <row r="386" spans="1:19" s="11" customFormat="1" ht="19.5" hidden="1" customHeight="1">
      <c r="A386" s="143" t="s">
        <v>9</v>
      </c>
      <c r="B386" s="117">
        <v>477</v>
      </c>
      <c r="C386" s="55" t="s">
        <v>102</v>
      </c>
      <c r="D386" s="56" t="s">
        <v>444</v>
      </c>
      <c r="E386" s="56"/>
      <c r="F386" s="57">
        <f>SUM(F387)</f>
        <v>4800</v>
      </c>
      <c r="G386" s="77"/>
      <c r="H386" s="77"/>
      <c r="I386" s="72">
        <f t="shared" si="36"/>
        <v>4800</v>
      </c>
      <c r="J386" s="77"/>
      <c r="K386" s="77">
        <f t="shared" si="42"/>
        <v>4800</v>
      </c>
      <c r="L386" s="77"/>
      <c r="M386" s="78">
        <f t="shared" si="38"/>
        <v>4800</v>
      </c>
      <c r="N386" s="78"/>
      <c r="O386" s="217"/>
      <c r="P386" s="78">
        <f t="shared" si="43"/>
        <v>4800</v>
      </c>
      <c r="Q386" s="205"/>
      <c r="R386" s="205"/>
      <c r="S386" s="77">
        <f t="shared" si="35"/>
        <v>4800</v>
      </c>
    </row>
    <row r="387" spans="1:19" ht="22.5" hidden="1" customHeight="1">
      <c r="A387" s="143" t="s">
        <v>145</v>
      </c>
      <c r="B387" s="117">
        <v>477</v>
      </c>
      <c r="C387" s="55" t="s">
        <v>102</v>
      </c>
      <c r="D387" s="56" t="s">
        <v>444</v>
      </c>
      <c r="E387" s="56" t="s">
        <v>144</v>
      </c>
      <c r="F387" s="57">
        <v>4800</v>
      </c>
      <c r="G387" s="78"/>
      <c r="H387" s="78"/>
      <c r="I387" s="72">
        <f t="shared" si="36"/>
        <v>4800</v>
      </c>
      <c r="J387" s="78"/>
      <c r="K387" s="77">
        <f t="shared" si="42"/>
        <v>4800</v>
      </c>
      <c r="L387" s="78"/>
      <c r="M387" s="78">
        <f t="shared" si="38"/>
        <v>4800</v>
      </c>
      <c r="N387" s="78"/>
      <c r="O387" s="205"/>
      <c r="P387" s="78">
        <f t="shared" si="43"/>
        <v>4800</v>
      </c>
      <c r="Q387" s="205"/>
      <c r="R387" s="205"/>
      <c r="S387" s="77">
        <f t="shared" si="35"/>
        <v>4800</v>
      </c>
    </row>
    <row r="388" spans="1:19" ht="29.25" customHeight="1">
      <c r="A388" s="147" t="s">
        <v>432</v>
      </c>
      <c r="B388" s="114">
        <v>477</v>
      </c>
      <c r="C388" s="53" t="s">
        <v>102</v>
      </c>
      <c r="D388" s="54" t="s">
        <v>434</v>
      </c>
      <c r="E388" s="56"/>
      <c r="F388" s="72">
        <f>SUM(F389)+F391</f>
        <v>15600</v>
      </c>
      <c r="G388" s="78"/>
      <c r="H388" s="78"/>
      <c r="I388" s="72">
        <f t="shared" si="36"/>
        <v>15600</v>
      </c>
      <c r="J388" s="78">
        <f>J394</f>
        <v>150</v>
      </c>
      <c r="K388" s="77">
        <f t="shared" si="42"/>
        <v>15750</v>
      </c>
      <c r="L388" s="78"/>
      <c r="M388" s="77">
        <f t="shared" si="38"/>
        <v>15750</v>
      </c>
      <c r="N388" s="77"/>
      <c r="O388" s="217">
        <f>O391</f>
        <v>1</v>
      </c>
      <c r="P388" s="77">
        <f t="shared" si="43"/>
        <v>15751</v>
      </c>
      <c r="Q388" s="217">
        <f>Q391</f>
        <v>0</v>
      </c>
      <c r="R388" s="217">
        <f>R391</f>
        <v>197.5</v>
      </c>
      <c r="S388" s="77">
        <f t="shared" si="35"/>
        <v>15948.5</v>
      </c>
    </row>
    <row r="389" spans="1:19" s="11" customFormat="1" ht="19.5" customHeight="1">
      <c r="A389" s="147" t="s">
        <v>10</v>
      </c>
      <c r="B389" s="117">
        <v>477</v>
      </c>
      <c r="C389" s="55" t="s">
        <v>102</v>
      </c>
      <c r="D389" s="56" t="s">
        <v>433</v>
      </c>
      <c r="E389" s="56"/>
      <c r="F389" s="57">
        <f>F390</f>
        <v>15600</v>
      </c>
      <c r="G389" s="77"/>
      <c r="H389" s="77"/>
      <c r="I389" s="72">
        <f t="shared" si="36"/>
        <v>15600</v>
      </c>
      <c r="J389" s="77"/>
      <c r="K389" s="77">
        <f t="shared" si="42"/>
        <v>15600</v>
      </c>
      <c r="L389" s="77"/>
      <c r="M389" s="78">
        <f t="shared" si="38"/>
        <v>15600</v>
      </c>
      <c r="N389" s="78"/>
      <c r="O389" s="217"/>
      <c r="P389" s="78">
        <f t="shared" si="43"/>
        <v>15600</v>
      </c>
      <c r="Q389" s="205"/>
      <c r="R389" s="205"/>
      <c r="S389" s="77">
        <f t="shared" si="35"/>
        <v>15600</v>
      </c>
    </row>
    <row r="390" spans="1:19" ht="24" customHeight="1">
      <c r="A390" s="143" t="s">
        <v>145</v>
      </c>
      <c r="B390" s="117">
        <v>477</v>
      </c>
      <c r="C390" s="55" t="s">
        <v>102</v>
      </c>
      <c r="D390" s="56" t="s">
        <v>433</v>
      </c>
      <c r="E390" s="56" t="s">
        <v>537</v>
      </c>
      <c r="F390" s="57">
        <v>15600</v>
      </c>
      <c r="G390" s="78"/>
      <c r="H390" s="78"/>
      <c r="I390" s="72">
        <f t="shared" si="36"/>
        <v>15600</v>
      </c>
      <c r="J390" s="78"/>
      <c r="K390" s="77">
        <f t="shared" si="42"/>
        <v>15600</v>
      </c>
      <c r="L390" s="78"/>
      <c r="M390" s="78">
        <f t="shared" si="38"/>
        <v>15600</v>
      </c>
      <c r="N390" s="78"/>
      <c r="O390" s="205"/>
      <c r="P390" s="78">
        <f t="shared" si="43"/>
        <v>15600</v>
      </c>
      <c r="Q390" s="205"/>
      <c r="R390" s="205"/>
      <c r="S390" s="77">
        <f t="shared" si="35"/>
        <v>15600</v>
      </c>
    </row>
    <row r="391" spans="1:19" ht="31.5" customHeight="1">
      <c r="A391" s="143" t="s">
        <v>630</v>
      </c>
      <c r="B391" s="117">
        <v>477</v>
      </c>
      <c r="C391" s="55" t="s">
        <v>102</v>
      </c>
      <c r="D391" s="56"/>
      <c r="E391" s="56"/>
      <c r="F391" s="57">
        <f>F393+F394</f>
        <v>0</v>
      </c>
      <c r="G391" s="78"/>
      <c r="H391" s="78"/>
      <c r="I391" s="72">
        <f t="shared" si="36"/>
        <v>0</v>
      </c>
      <c r="J391" s="78"/>
      <c r="K391" s="77">
        <f t="shared" si="42"/>
        <v>0</v>
      </c>
      <c r="L391" s="78"/>
      <c r="M391" s="78">
        <f t="shared" si="38"/>
        <v>0</v>
      </c>
      <c r="N391" s="78"/>
      <c r="O391" s="205">
        <f>O393</f>
        <v>1</v>
      </c>
      <c r="P391" s="78">
        <f t="shared" si="43"/>
        <v>1</v>
      </c>
      <c r="Q391" s="205">
        <f>Q392</f>
        <v>0</v>
      </c>
      <c r="R391" s="205">
        <f>R392</f>
        <v>197.5</v>
      </c>
      <c r="S391" s="77">
        <f t="shared" si="35"/>
        <v>198.5</v>
      </c>
    </row>
    <row r="392" spans="1:19" ht="31.5" customHeight="1">
      <c r="A392" s="143" t="s">
        <v>645</v>
      </c>
      <c r="B392" s="117">
        <v>477</v>
      </c>
      <c r="C392" s="55" t="s">
        <v>102</v>
      </c>
      <c r="D392" s="56" t="s">
        <v>802</v>
      </c>
      <c r="E392" s="56" t="s">
        <v>603</v>
      </c>
      <c r="F392" s="57"/>
      <c r="G392" s="78"/>
      <c r="H392" s="78"/>
      <c r="I392" s="72"/>
      <c r="J392" s="78"/>
      <c r="K392" s="77"/>
      <c r="L392" s="78"/>
      <c r="M392" s="78"/>
      <c r="N392" s="78"/>
      <c r="O392" s="205"/>
      <c r="P392" s="78"/>
      <c r="Q392" s="205"/>
      <c r="R392" s="205">
        <v>197.5</v>
      </c>
      <c r="S392" s="77">
        <f t="shared" si="35"/>
        <v>197.5</v>
      </c>
    </row>
    <row r="393" spans="1:19" ht="24" customHeight="1">
      <c r="A393" s="143" t="s">
        <v>760</v>
      </c>
      <c r="B393" s="117">
        <v>477</v>
      </c>
      <c r="C393" s="55" t="s">
        <v>102</v>
      </c>
      <c r="D393" s="56" t="s">
        <v>802</v>
      </c>
      <c r="E393" s="56" t="s">
        <v>603</v>
      </c>
      <c r="F393" s="57">
        <v>0</v>
      </c>
      <c r="G393" s="78"/>
      <c r="H393" s="78"/>
      <c r="I393" s="72">
        <f t="shared" si="36"/>
        <v>0</v>
      </c>
      <c r="J393" s="78"/>
      <c r="K393" s="77">
        <f t="shared" si="42"/>
        <v>0</v>
      </c>
      <c r="L393" s="78"/>
      <c r="M393" s="78">
        <f t="shared" si="38"/>
        <v>0</v>
      </c>
      <c r="N393" s="78"/>
      <c r="O393" s="205">
        <v>1</v>
      </c>
      <c r="P393" s="78">
        <v>1</v>
      </c>
      <c r="Q393" s="205"/>
      <c r="R393" s="205"/>
      <c r="S393" s="77">
        <f t="shared" si="35"/>
        <v>1</v>
      </c>
    </row>
    <row r="394" spans="1:19" ht="24" customHeight="1">
      <c r="A394" s="143" t="s">
        <v>765</v>
      </c>
      <c r="B394" s="117">
        <v>477</v>
      </c>
      <c r="C394" s="55" t="s">
        <v>102</v>
      </c>
      <c r="D394" s="56" t="s">
        <v>779</v>
      </c>
      <c r="E394" s="56" t="s">
        <v>603</v>
      </c>
      <c r="F394" s="57">
        <v>0</v>
      </c>
      <c r="G394" s="78"/>
      <c r="H394" s="78"/>
      <c r="I394" s="72">
        <f t="shared" si="36"/>
        <v>0</v>
      </c>
      <c r="J394" s="78">
        <v>150</v>
      </c>
      <c r="K394" s="77">
        <f t="shared" si="42"/>
        <v>150</v>
      </c>
      <c r="L394" s="78"/>
      <c r="M394" s="78">
        <f t="shared" si="38"/>
        <v>150</v>
      </c>
      <c r="N394" s="78"/>
      <c r="O394" s="205"/>
      <c r="P394" s="78">
        <f t="shared" si="43"/>
        <v>150</v>
      </c>
      <c r="Q394" s="205"/>
      <c r="R394" s="205"/>
      <c r="S394" s="77">
        <f t="shared" si="35"/>
        <v>150</v>
      </c>
    </row>
    <row r="395" spans="1:19" s="4" customFormat="1" ht="30.75" hidden="1" customHeight="1">
      <c r="A395" s="142" t="s">
        <v>142</v>
      </c>
      <c r="B395" s="114">
        <v>477</v>
      </c>
      <c r="C395" s="53" t="s">
        <v>103</v>
      </c>
      <c r="D395" s="54"/>
      <c r="E395" s="54"/>
      <c r="F395" s="72">
        <f>SUM(F400)+F396</f>
        <v>6667</v>
      </c>
      <c r="G395" s="77"/>
      <c r="H395" s="77"/>
      <c r="I395" s="72">
        <f t="shared" si="36"/>
        <v>6667</v>
      </c>
      <c r="J395" s="77"/>
      <c r="K395" s="77">
        <f t="shared" si="42"/>
        <v>6667</v>
      </c>
      <c r="L395" s="77"/>
      <c r="M395" s="77">
        <f>K395+L395</f>
        <v>6667</v>
      </c>
      <c r="N395" s="77"/>
      <c r="O395" s="217">
        <f>O396</f>
        <v>182</v>
      </c>
      <c r="P395" s="77">
        <f t="shared" si="43"/>
        <v>6849</v>
      </c>
      <c r="Q395" s="217">
        <f>Q399</f>
        <v>43.1</v>
      </c>
      <c r="R395" s="217"/>
      <c r="S395" s="77">
        <f t="shared" si="35"/>
        <v>6892.1</v>
      </c>
    </row>
    <row r="396" spans="1:19" s="4" customFormat="1" ht="30.75" hidden="1" customHeight="1">
      <c r="A396" s="141" t="s">
        <v>551</v>
      </c>
      <c r="B396" s="114">
        <v>477</v>
      </c>
      <c r="C396" s="54" t="s">
        <v>103</v>
      </c>
      <c r="D396" s="54" t="s">
        <v>552</v>
      </c>
      <c r="E396" s="54"/>
      <c r="F396" s="72">
        <f>F397</f>
        <v>5118</v>
      </c>
      <c r="G396" s="77"/>
      <c r="H396" s="77"/>
      <c r="I396" s="72">
        <f t="shared" si="36"/>
        <v>5118</v>
      </c>
      <c r="J396" s="77"/>
      <c r="K396" s="77">
        <f t="shared" si="42"/>
        <v>5118</v>
      </c>
      <c r="L396" s="77"/>
      <c r="M396" s="77">
        <f t="shared" ref="M396:M404" si="44">K396+L396</f>
        <v>5118</v>
      </c>
      <c r="N396" s="77"/>
      <c r="O396" s="217">
        <f>O397</f>
        <v>182</v>
      </c>
      <c r="P396" s="77">
        <f t="shared" si="43"/>
        <v>5300</v>
      </c>
      <c r="Q396" s="205"/>
      <c r="R396" s="205"/>
      <c r="S396" s="77">
        <f t="shared" si="35"/>
        <v>5300</v>
      </c>
    </row>
    <row r="397" spans="1:19" s="4" customFormat="1" ht="30.75" hidden="1" customHeight="1">
      <c r="A397" s="143" t="s">
        <v>553</v>
      </c>
      <c r="B397" s="117">
        <v>477</v>
      </c>
      <c r="C397" s="56" t="s">
        <v>103</v>
      </c>
      <c r="D397" s="56" t="s">
        <v>552</v>
      </c>
      <c r="E397" s="56"/>
      <c r="F397" s="57">
        <f>F398</f>
        <v>5118</v>
      </c>
      <c r="G397" s="77"/>
      <c r="H397" s="77"/>
      <c r="I397" s="72">
        <f t="shared" si="36"/>
        <v>5118</v>
      </c>
      <c r="J397" s="77"/>
      <c r="K397" s="77">
        <f t="shared" si="42"/>
        <v>5118</v>
      </c>
      <c r="L397" s="77"/>
      <c r="M397" s="77">
        <f t="shared" si="44"/>
        <v>5118</v>
      </c>
      <c r="N397" s="77"/>
      <c r="O397" s="217">
        <f>O398</f>
        <v>182</v>
      </c>
      <c r="P397" s="78">
        <f t="shared" si="43"/>
        <v>5300</v>
      </c>
      <c r="Q397" s="205"/>
      <c r="R397" s="205"/>
      <c r="S397" s="77">
        <f t="shared" si="35"/>
        <v>5300</v>
      </c>
    </row>
    <row r="398" spans="1:19" s="4" customFormat="1" ht="30.75" hidden="1" customHeight="1">
      <c r="A398" s="143" t="s">
        <v>145</v>
      </c>
      <c r="B398" s="117">
        <v>477</v>
      </c>
      <c r="C398" s="56" t="s">
        <v>103</v>
      </c>
      <c r="D398" s="56" t="s">
        <v>552</v>
      </c>
      <c r="E398" s="56" t="s">
        <v>537</v>
      </c>
      <c r="F398" s="57">
        <v>5118</v>
      </c>
      <c r="G398" s="77"/>
      <c r="H398" s="77"/>
      <c r="I398" s="72">
        <f t="shared" si="36"/>
        <v>5118</v>
      </c>
      <c r="J398" s="77"/>
      <c r="K398" s="77">
        <f t="shared" si="42"/>
        <v>5118</v>
      </c>
      <c r="L398" s="77"/>
      <c r="M398" s="77">
        <f t="shared" si="44"/>
        <v>5118</v>
      </c>
      <c r="N398" s="77"/>
      <c r="O398" s="217">
        <v>182</v>
      </c>
      <c r="P398" s="78">
        <f t="shared" si="43"/>
        <v>5300</v>
      </c>
      <c r="Q398" s="205"/>
      <c r="R398" s="205"/>
      <c r="S398" s="77">
        <f t="shared" si="35"/>
        <v>5300</v>
      </c>
    </row>
    <row r="399" spans="1:19" s="4" customFormat="1" ht="31.5" hidden="1" customHeight="1">
      <c r="A399" s="141" t="s">
        <v>270</v>
      </c>
      <c r="B399" s="114">
        <v>477</v>
      </c>
      <c r="C399" s="53" t="s">
        <v>103</v>
      </c>
      <c r="D399" s="54" t="s">
        <v>228</v>
      </c>
      <c r="E399" s="54"/>
      <c r="F399" s="72">
        <f>SUM(F400)</f>
        <v>1549</v>
      </c>
      <c r="G399" s="77"/>
      <c r="H399" s="77"/>
      <c r="I399" s="72">
        <f t="shared" si="36"/>
        <v>1549</v>
      </c>
      <c r="J399" s="77"/>
      <c r="K399" s="77">
        <f t="shared" si="42"/>
        <v>1549</v>
      </c>
      <c r="L399" s="77"/>
      <c r="M399" s="77">
        <f t="shared" si="44"/>
        <v>1549</v>
      </c>
      <c r="N399" s="77"/>
      <c r="O399" s="217"/>
      <c r="P399" s="77">
        <f t="shared" si="43"/>
        <v>1549</v>
      </c>
      <c r="Q399" s="217">
        <f>Q400</f>
        <v>43.1</v>
      </c>
      <c r="R399" s="217"/>
      <c r="S399" s="77">
        <f t="shared" si="35"/>
        <v>1592.1</v>
      </c>
    </row>
    <row r="400" spans="1:19" ht="42.75" hidden="1" customHeight="1">
      <c r="A400" s="103" t="s">
        <v>206</v>
      </c>
      <c r="B400" s="117">
        <v>477</v>
      </c>
      <c r="C400" s="56" t="s">
        <v>103</v>
      </c>
      <c r="D400" s="56" t="s">
        <v>355</v>
      </c>
      <c r="E400" s="56"/>
      <c r="F400" s="57">
        <f>SUM(F401,F403)</f>
        <v>1549</v>
      </c>
      <c r="G400" s="78"/>
      <c r="H400" s="78"/>
      <c r="I400" s="72">
        <f t="shared" si="36"/>
        <v>1549</v>
      </c>
      <c r="J400" s="78"/>
      <c r="K400" s="78">
        <f t="shared" si="40"/>
        <v>1549</v>
      </c>
      <c r="L400" s="78"/>
      <c r="M400" s="77">
        <f t="shared" si="44"/>
        <v>1549</v>
      </c>
      <c r="N400" s="77"/>
      <c r="O400" s="205"/>
      <c r="P400" s="78">
        <f t="shared" si="43"/>
        <v>1549</v>
      </c>
      <c r="Q400" s="205">
        <f>Q401</f>
        <v>43.1</v>
      </c>
      <c r="R400" s="205"/>
      <c r="S400" s="77">
        <f t="shared" ref="S400:S404" si="45">P400+Q400+R400</f>
        <v>1592.1</v>
      </c>
    </row>
    <row r="401" spans="1:19" ht="30.75" hidden="1" customHeight="1">
      <c r="A401" s="51" t="s">
        <v>194</v>
      </c>
      <c r="B401" s="117">
        <v>477</v>
      </c>
      <c r="C401" s="56" t="s">
        <v>103</v>
      </c>
      <c r="D401" s="56" t="s">
        <v>356</v>
      </c>
      <c r="E401" s="56"/>
      <c r="F401" s="57">
        <f>SUM(F402)</f>
        <v>1534</v>
      </c>
      <c r="G401" s="78"/>
      <c r="H401" s="78"/>
      <c r="I401" s="72">
        <f t="shared" si="36"/>
        <v>1534</v>
      </c>
      <c r="J401" s="78"/>
      <c r="K401" s="78">
        <f t="shared" si="40"/>
        <v>1534</v>
      </c>
      <c r="L401" s="78"/>
      <c r="M401" s="77">
        <f t="shared" si="44"/>
        <v>1534</v>
      </c>
      <c r="N401" s="77"/>
      <c r="O401" s="205"/>
      <c r="P401" s="78">
        <f t="shared" si="43"/>
        <v>1534</v>
      </c>
      <c r="Q401" s="205">
        <f>Q402</f>
        <v>43.1</v>
      </c>
      <c r="R401" s="205"/>
      <c r="S401" s="77">
        <f t="shared" si="45"/>
        <v>1577.1</v>
      </c>
    </row>
    <row r="402" spans="1:19" ht="33" hidden="1" customHeight="1">
      <c r="A402" s="51" t="s">
        <v>196</v>
      </c>
      <c r="B402" s="117">
        <v>477</v>
      </c>
      <c r="C402" s="56" t="s">
        <v>103</v>
      </c>
      <c r="D402" s="56" t="s">
        <v>356</v>
      </c>
      <c r="E402" s="56" t="s">
        <v>195</v>
      </c>
      <c r="F402" s="57">
        <v>1534</v>
      </c>
      <c r="G402" s="78"/>
      <c r="H402" s="78"/>
      <c r="I402" s="72">
        <f t="shared" si="36"/>
        <v>1534</v>
      </c>
      <c r="J402" s="78"/>
      <c r="K402" s="78">
        <f t="shared" si="40"/>
        <v>1534</v>
      </c>
      <c r="L402" s="78"/>
      <c r="M402" s="77">
        <f t="shared" si="44"/>
        <v>1534</v>
      </c>
      <c r="N402" s="77"/>
      <c r="O402" s="205"/>
      <c r="P402" s="78">
        <f t="shared" si="43"/>
        <v>1534</v>
      </c>
      <c r="Q402" s="205">
        <v>43.1</v>
      </c>
      <c r="R402" s="205"/>
      <c r="S402" s="77">
        <f t="shared" si="45"/>
        <v>1577.1</v>
      </c>
    </row>
    <row r="403" spans="1:19" ht="24.75" hidden="1" customHeight="1">
      <c r="A403" s="51" t="s">
        <v>175</v>
      </c>
      <c r="B403" s="117">
        <v>477</v>
      </c>
      <c r="C403" s="56" t="s">
        <v>103</v>
      </c>
      <c r="D403" s="56" t="s">
        <v>357</v>
      </c>
      <c r="E403" s="56"/>
      <c r="F403" s="57">
        <f>SUM(F404)</f>
        <v>15</v>
      </c>
      <c r="G403" s="78"/>
      <c r="H403" s="78"/>
      <c r="I403" s="72">
        <f t="shared" si="36"/>
        <v>15</v>
      </c>
      <c r="J403" s="78"/>
      <c r="K403" s="78">
        <f t="shared" si="40"/>
        <v>15</v>
      </c>
      <c r="L403" s="78"/>
      <c r="M403" s="77">
        <f t="shared" si="44"/>
        <v>15</v>
      </c>
      <c r="N403" s="77"/>
      <c r="O403" s="205"/>
      <c r="P403" s="78">
        <f t="shared" si="43"/>
        <v>15</v>
      </c>
      <c r="Q403" s="205"/>
      <c r="R403" s="205"/>
      <c r="S403" s="77">
        <f t="shared" si="45"/>
        <v>15</v>
      </c>
    </row>
    <row r="404" spans="1:19" ht="33.75" hidden="1" customHeight="1">
      <c r="A404" s="51" t="s">
        <v>192</v>
      </c>
      <c r="B404" s="117">
        <v>477</v>
      </c>
      <c r="C404" s="56" t="s">
        <v>103</v>
      </c>
      <c r="D404" s="56" t="s">
        <v>357</v>
      </c>
      <c r="E404" s="56" t="s">
        <v>191</v>
      </c>
      <c r="F404" s="57">
        <v>15</v>
      </c>
      <c r="G404" s="78"/>
      <c r="H404" s="78"/>
      <c r="I404" s="72">
        <f t="shared" si="36"/>
        <v>15</v>
      </c>
      <c r="J404" s="78"/>
      <c r="K404" s="78">
        <f t="shared" si="40"/>
        <v>15</v>
      </c>
      <c r="L404" s="78"/>
      <c r="M404" s="77">
        <f t="shared" si="44"/>
        <v>15</v>
      </c>
      <c r="N404" s="77"/>
      <c r="O404" s="205"/>
      <c r="P404" s="78">
        <f t="shared" si="43"/>
        <v>15</v>
      </c>
      <c r="Q404" s="205"/>
      <c r="R404" s="205"/>
      <c r="S404" s="77">
        <f t="shared" si="45"/>
        <v>15</v>
      </c>
    </row>
    <row r="405" spans="1:19" ht="20.100000000000001" customHeight="1">
      <c r="A405" s="237"/>
      <c r="B405" s="137"/>
      <c r="C405" s="138"/>
      <c r="D405" s="185"/>
      <c r="E405" s="185"/>
      <c r="F405" s="186"/>
      <c r="I405" s="187"/>
    </row>
  </sheetData>
  <mergeCells count="8">
    <mergeCell ref="F11:M11"/>
    <mergeCell ref="D8:K8"/>
    <mergeCell ref="E7:S7"/>
    <mergeCell ref="E3:S5"/>
    <mergeCell ref="E2:S2"/>
    <mergeCell ref="E6:S6"/>
    <mergeCell ref="E9:S9"/>
    <mergeCell ref="A10:P10"/>
  </mergeCells>
  <phoneticPr fontId="22" type="noConversion"/>
  <pageMargins left="0.59055118110236227" right="0" top="0.19685039370078741" bottom="0" header="0.51181102362204722" footer="0.51181102362204722"/>
  <pageSetup paperSize="9" scale="7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1"/>
  <sheetViews>
    <sheetView workbookViewId="0">
      <selection activeCell="T5" sqref="T5"/>
    </sheetView>
  </sheetViews>
  <sheetFormatPr defaultRowHeight="12.75"/>
  <cols>
    <col min="1" max="1" width="46" style="33" customWidth="1"/>
    <col min="2" max="2" width="11" style="33" customWidth="1"/>
    <col min="3" max="3" width="15.5703125" style="33" customWidth="1"/>
    <col min="4" max="4" width="9.42578125" style="33" customWidth="1"/>
    <col min="5" max="5" width="13.140625" style="130" hidden="1" customWidth="1"/>
    <col min="6" max="9" width="11.140625" style="108" hidden="1" customWidth="1"/>
    <col min="10" max="10" width="12.140625" style="108" hidden="1" customWidth="1"/>
    <col min="11" max="11" width="9.140625" style="108" hidden="1" customWidth="1"/>
    <col min="12" max="12" width="11" style="131" hidden="1" customWidth="1"/>
    <col min="13" max="13" width="9.140625" hidden="1" customWidth="1"/>
    <col min="14" max="15" width="9.140625" style="131" hidden="1" customWidth="1"/>
    <col min="16" max="16" width="11.140625" style="131" customWidth="1"/>
    <col min="17" max="17" width="11.85546875" style="108" hidden="1" customWidth="1"/>
    <col min="18" max="18" width="11.85546875" style="108" customWidth="1"/>
    <col min="19" max="19" width="12.28515625" style="70" customWidth="1"/>
  </cols>
  <sheetData>
    <row r="1" spans="1:19">
      <c r="J1" s="289"/>
      <c r="K1" s="290"/>
      <c r="L1" s="290"/>
    </row>
    <row r="2" spans="1:19" ht="17.25" customHeight="1">
      <c r="E2" s="294" t="s">
        <v>754</v>
      </c>
      <c r="F2" s="293"/>
      <c r="G2" s="293"/>
      <c r="H2" s="293"/>
      <c r="I2" s="293"/>
      <c r="J2" s="293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54.75" customHeight="1">
      <c r="C3" s="268" t="s">
        <v>816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ht="18" customHeight="1">
      <c r="A4" s="34"/>
      <c r="B4" s="34"/>
      <c r="C4" s="34"/>
      <c r="D4" s="34"/>
      <c r="E4" s="292" t="s">
        <v>33</v>
      </c>
      <c r="F4" s="293"/>
      <c r="G4" s="293"/>
      <c r="H4" s="293"/>
      <c r="I4" s="293"/>
      <c r="J4" s="293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45.75" customHeight="1">
      <c r="A5" s="134"/>
      <c r="B5" s="162"/>
      <c r="C5" s="295" t="s">
        <v>678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6.5" customHeight="1">
      <c r="A6" s="134"/>
      <c r="B6" s="101"/>
      <c r="C6" s="101"/>
      <c r="D6" s="101"/>
      <c r="E6" s="296" t="s">
        <v>187</v>
      </c>
      <c r="F6" s="293"/>
      <c r="G6" s="293"/>
      <c r="H6" s="293"/>
      <c r="I6" s="293"/>
      <c r="J6" s="293"/>
      <c r="K6" s="260"/>
      <c r="L6" s="260"/>
      <c r="M6" s="260"/>
      <c r="N6" s="260"/>
      <c r="O6" s="260"/>
      <c r="P6" s="260"/>
      <c r="Q6" s="260"/>
      <c r="R6" s="260"/>
      <c r="S6" s="260"/>
    </row>
    <row r="7" spans="1:19" ht="45" customHeight="1">
      <c r="A7" s="291" t="s">
        <v>706</v>
      </c>
      <c r="B7" s="291"/>
      <c r="C7" s="291"/>
      <c r="D7" s="291"/>
      <c r="E7" s="291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ht="19.5" customHeight="1">
      <c r="A8" s="135"/>
      <c r="B8" s="35"/>
      <c r="C8" s="35"/>
      <c r="D8" s="35"/>
      <c r="E8" s="285" t="s">
        <v>297</v>
      </c>
      <c r="F8" s="286"/>
      <c r="G8" s="286"/>
      <c r="H8" s="286"/>
      <c r="I8" s="286"/>
      <c r="J8" s="286"/>
      <c r="K8" s="287"/>
      <c r="L8" s="287"/>
      <c r="M8" s="287"/>
      <c r="N8" s="287"/>
      <c r="O8" s="287"/>
      <c r="P8" s="288"/>
    </row>
    <row r="9" spans="1:19" ht="35.25" customHeight="1">
      <c r="A9" s="43" t="s">
        <v>157</v>
      </c>
      <c r="B9" s="36" t="s">
        <v>133</v>
      </c>
      <c r="C9" s="36" t="s">
        <v>190</v>
      </c>
      <c r="D9" s="36" t="s">
        <v>134</v>
      </c>
      <c r="E9" s="74" t="s">
        <v>616</v>
      </c>
      <c r="F9" s="78" t="s">
        <v>746</v>
      </c>
      <c r="G9" s="78" t="s">
        <v>746</v>
      </c>
      <c r="H9" s="74" t="s">
        <v>616</v>
      </c>
      <c r="I9" s="78" t="s">
        <v>746</v>
      </c>
      <c r="J9" s="77" t="s">
        <v>762</v>
      </c>
      <c r="K9" s="78" t="s">
        <v>746</v>
      </c>
      <c r="L9" s="168" t="s">
        <v>616</v>
      </c>
      <c r="M9" s="174"/>
      <c r="N9" s="168" t="s">
        <v>782</v>
      </c>
      <c r="O9" s="77" t="s">
        <v>746</v>
      </c>
      <c r="P9" s="168" t="s">
        <v>616</v>
      </c>
      <c r="Q9" s="78" t="s">
        <v>746</v>
      </c>
      <c r="R9" s="78" t="s">
        <v>746</v>
      </c>
      <c r="S9" s="202" t="s">
        <v>762</v>
      </c>
    </row>
    <row r="10" spans="1:19" ht="33" customHeight="1">
      <c r="A10" s="43" t="s">
        <v>135</v>
      </c>
      <c r="B10" s="36"/>
      <c r="C10" s="36"/>
      <c r="D10" s="36"/>
      <c r="E10" s="72">
        <f>SUM(E11,E73,E81,E106,E145,E181,E238,E277,E322,E335,E341,E347)</f>
        <v>810321.10000000009</v>
      </c>
      <c r="F10" s="72">
        <f>SUM(F11,F73,F81,F106,F145,F181,F238,F277,F322,F335,F341,F347)</f>
        <v>39996.185999999994</v>
      </c>
      <c r="G10" s="72">
        <f>SUM(G11,G73,G81,G106,G145,G181,G238,G277,G322,G335,G341,G347)</f>
        <v>24300.2</v>
      </c>
      <c r="H10" s="72">
        <f>E10+F10+G10</f>
        <v>874617.48600000003</v>
      </c>
      <c r="I10" s="72">
        <f>I11+I73+I81+I106+I145+I181+I238+I277+I322+I335+I347</f>
        <v>41595.199999999997</v>
      </c>
      <c r="J10" s="72">
        <f>E10+F10+G10+I10</f>
        <v>916212.68599999999</v>
      </c>
      <c r="K10" s="72">
        <f>K11+K73+K81+K106+K145+K181+K238+K277+K322+K335+K347</f>
        <v>59000</v>
      </c>
      <c r="L10" s="77">
        <f>J10+K10</f>
        <v>975212.68599999999</v>
      </c>
      <c r="M10" s="174"/>
      <c r="N10" s="72">
        <f>SUM(N11,N73,N81,N106,N145,N181,N238,N277,N322,N335,N341,N347)</f>
        <v>19569.96</v>
      </c>
      <c r="O10" s="72">
        <f>SUM(O11,O73,O81,O106,O145,O181,O238,O277,O322,O335,O341,O347)</f>
        <v>26308.5</v>
      </c>
      <c r="P10" s="77">
        <v>1021091.2</v>
      </c>
      <c r="Q10" s="72">
        <f>SUM(Q11,Q73,Q81,Q106,Q145,Q181,Q238,Q277,Q322,Q335,Q341,Q347)</f>
        <v>29881.3</v>
      </c>
      <c r="R10" s="72">
        <f>SUM(R11,R73,R81,R106,R145,R181,R238,R277,R322,R335,R341,R347)</f>
        <v>213.5</v>
      </c>
      <c r="S10" s="77">
        <f>P10+Q10+R10</f>
        <v>1051186</v>
      </c>
    </row>
    <row r="11" spans="1:19" s="4" customFormat="1" ht="32.25" customHeight="1">
      <c r="A11" s="43" t="s">
        <v>136</v>
      </c>
      <c r="B11" s="54" t="s">
        <v>137</v>
      </c>
      <c r="C11" s="54"/>
      <c r="D11" s="54"/>
      <c r="E11" s="72">
        <f>SUM(E12,E19,E27,E41,E61,E66,E55)</f>
        <v>46324</v>
      </c>
      <c r="F11" s="77"/>
      <c r="G11" s="77"/>
      <c r="H11" s="72">
        <f t="shared" ref="H11:H75" si="0">E11+F11+G11</f>
        <v>46324</v>
      </c>
      <c r="I11" s="77"/>
      <c r="J11" s="72">
        <f t="shared" ref="J11:J75" si="1">E11+F11+G11+I11</f>
        <v>46324</v>
      </c>
      <c r="K11" s="77">
        <f>K27+K55</f>
        <v>1240</v>
      </c>
      <c r="L11" s="77">
        <f t="shared" ref="L11:L75" si="2">J11+K11</f>
        <v>47564</v>
      </c>
      <c r="M11" s="191"/>
      <c r="N11" s="77">
        <f>N27+N66</f>
        <v>995.76</v>
      </c>
      <c r="O11" s="104">
        <f>O27</f>
        <v>4737.5</v>
      </c>
      <c r="P11" s="77">
        <f t="shared" ref="P11:P75" si="3">L11+N11+O11</f>
        <v>53297.26</v>
      </c>
      <c r="Q11" s="77">
        <f>Q12+Q27+Q41+Q66</f>
        <v>1158.7</v>
      </c>
      <c r="R11" s="77">
        <f>R12+R27+R41+R66+R61</f>
        <v>-684</v>
      </c>
      <c r="S11" s="77">
        <f t="shared" ref="S11:S74" si="4">P11+Q11+R11</f>
        <v>53771.96</v>
      </c>
    </row>
    <row r="12" spans="1:19" s="4" customFormat="1" ht="42.75" hidden="1" customHeight="1">
      <c r="A12" s="43" t="s">
        <v>138</v>
      </c>
      <c r="B12" s="54" t="s">
        <v>139</v>
      </c>
      <c r="C12" s="54"/>
      <c r="D12" s="54"/>
      <c r="E12" s="72">
        <f>SUM(E14)</f>
        <v>1592</v>
      </c>
      <c r="F12" s="77"/>
      <c r="G12" s="77"/>
      <c r="H12" s="72">
        <f t="shared" si="0"/>
        <v>1592</v>
      </c>
      <c r="I12" s="77"/>
      <c r="J12" s="72">
        <f t="shared" si="1"/>
        <v>1592</v>
      </c>
      <c r="K12" s="77"/>
      <c r="L12" s="78">
        <f t="shared" si="2"/>
        <v>1592</v>
      </c>
      <c r="M12" s="191"/>
      <c r="N12" s="104"/>
      <c r="O12" s="104"/>
      <c r="P12" s="77">
        <f t="shared" si="3"/>
        <v>1592</v>
      </c>
      <c r="Q12" s="77">
        <f>Q13</f>
        <v>130.19999999999999</v>
      </c>
      <c r="R12" s="77"/>
      <c r="S12" s="77">
        <f t="shared" si="4"/>
        <v>1722.2</v>
      </c>
    </row>
    <row r="13" spans="1:19" s="4" customFormat="1" ht="42.75" hidden="1" customHeight="1">
      <c r="A13" s="43" t="s">
        <v>271</v>
      </c>
      <c r="B13" s="54" t="s">
        <v>139</v>
      </c>
      <c r="C13" s="54" t="s">
        <v>220</v>
      </c>
      <c r="D13" s="54"/>
      <c r="E13" s="72">
        <f>SUM(E14)</f>
        <v>1592</v>
      </c>
      <c r="F13" s="77"/>
      <c r="G13" s="77"/>
      <c r="H13" s="72">
        <f t="shared" si="0"/>
        <v>1592</v>
      </c>
      <c r="I13" s="77"/>
      <c r="J13" s="72">
        <f t="shared" si="1"/>
        <v>1592</v>
      </c>
      <c r="K13" s="77"/>
      <c r="L13" s="78">
        <f t="shared" si="2"/>
        <v>1592</v>
      </c>
      <c r="M13" s="191"/>
      <c r="N13" s="104"/>
      <c r="O13" s="104"/>
      <c r="P13" s="78">
        <f t="shared" si="3"/>
        <v>1592</v>
      </c>
      <c r="Q13" s="78">
        <f>Q14</f>
        <v>130.19999999999999</v>
      </c>
      <c r="R13" s="78"/>
      <c r="S13" s="77">
        <f t="shared" si="4"/>
        <v>1722.2</v>
      </c>
    </row>
    <row r="14" spans="1:19" ht="27" hidden="1" customHeight="1">
      <c r="A14" s="45" t="s">
        <v>140</v>
      </c>
      <c r="B14" s="56" t="s">
        <v>139</v>
      </c>
      <c r="C14" s="56" t="s">
        <v>221</v>
      </c>
      <c r="D14" s="56"/>
      <c r="E14" s="57">
        <f>SUM(E15,E17)</f>
        <v>1592</v>
      </c>
      <c r="F14" s="78"/>
      <c r="G14" s="78"/>
      <c r="H14" s="72">
        <f t="shared" si="0"/>
        <v>1592</v>
      </c>
      <c r="I14" s="78"/>
      <c r="J14" s="72">
        <f t="shared" si="1"/>
        <v>1592</v>
      </c>
      <c r="K14" s="78"/>
      <c r="L14" s="78">
        <f t="shared" si="2"/>
        <v>1592</v>
      </c>
      <c r="M14" s="174"/>
      <c r="N14" s="29"/>
      <c r="O14" s="29"/>
      <c r="P14" s="78">
        <f t="shared" si="3"/>
        <v>1592</v>
      </c>
      <c r="Q14" s="78">
        <f>Q15</f>
        <v>130.19999999999999</v>
      </c>
      <c r="R14" s="78"/>
      <c r="S14" s="77">
        <f t="shared" si="4"/>
        <v>1722.2</v>
      </c>
    </row>
    <row r="15" spans="1:19" ht="36.75" hidden="1" customHeight="1">
      <c r="A15" s="45" t="s">
        <v>194</v>
      </c>
      <c r="B15" s="56" t="s">
        <v>139</v>
      </c>
      <c r="C15" s="56" t="s">
        <v>222</v>
      </c>
      <c r="D15" s="56"/>
      <c r="E15" s="57">
        <f>SUM(E16)</f>
        <v>1592</v>
      </c>
      <c r="F15" s="78"/>
      <c r="G15" s="78"/>
      <c r="H15" s="72">
        <f t="shared" si="0"/>
        <v>1592</v>
      </c>
      <c r="I15" s="78"/>
      <c r="J15" s="72">
        <f t="shared" si="1"/>
        <v>1592</v>
      </c>
      <c r="K15" s="78"/>
      <c r="L15" s="78">
        <f t="shared" si="2"/>
        <v>1592</v>
      </c>
      <c r="M15" s="174"/>
      <c r="N15" s="29"/>
      <c r="O15" s="29"/>
      <c r="P15" s="78">
        <f t="shared" si="3"/>
        <v>1592</v>
      </c>
      <c r="Q15" s="78">
        <f>Q16</f>
        <v>130.19999999999999</v>
      </c>
      <c r="R15" s="78"/>
      <c r="S15" s="77">
        <f t="shared" si="4"/>
        <v>1722.2</v>
      </c>
    </row>
    <row r="16" spans="1:19" ht="27.75" hidden="1" customHeight="1">
      <c r="A16" s="45" t="s">
        <v>196</v>
      </c>
      <c r="B16" s="56" t="s">
        <v>139</v>
      </c>
      <c r="C16" s="56" t="s">
        <v>222</v>
      </c>
      <c r="D16" s="56" t="s">
        <v>195</v>
      </c>
      <c r="E16" s="57">
        <v>1592</v>
      </c>
      <c r="F16" s="78"/>
      <c r="G16" s="78"/>
      <c r="H16" s="72">
        <f t="shared" si="0"/>
        <v>1592</v>
      </c>
      <c r="I16" s="78"/>
      <c r="J16" s="72">
        <f t="shared" si="1"/>
        <v>1592</v>
      </c>
      <c r="K16" s="78"/>
      <c r="L16" s="78">
        <f t="shared" si="2"/>
        <v>1592</v>
      </c>
      <c r="M16" s="174"/>
      <c r="N16" s="29"/>
      <c r="O16" s="29"/>
      <c r="P16" s="78">
        <f t="shared" si="3"/>
        <v>1592</v>
      </c>
      <c r="Q16" s="78">
        <v>130.19999999999999</v>
      </c>
      <c r="R16" s="78"/>
      <c r="S16" s="77">
        <f t="shared" si="4"/>
        <v>1722.2</v>
      </c>
    </row>
    <row r="17" spans="1:19" ht="22.5" hidden="1" customHeight="1">
      <c r="A17" s="45" t="s">
        <v>175</v>
      </c>
      <c r="B17" s="56" t="s">
        <v>139</v>
      </c>
      <c r="C17" s="56" t="s">
        <v>223</v>
      </c>
      <c r="D17" s="56"/>
      <c r="E17" s="57">
        <f>E18</f>
        <v>0</v>
      </c>
      <c r="F17" s="78"/>
      <c r="G17" s="78"/>
      <c r="H17" s="72">
        <f t="shared" si="0"/>
        <v>0</v>
      </c>
      <c r="I17" s="78"/>
      <c r="J17" s="72">
        <f t="shared" si="1"/>
        <v>0</v>
      </c>
      <c r="K17" s="78"/>
      <c r="L17" s="78">
        <f t="shared" si="2"/>
        <v>0</v>
      </c>
      <c r="M17" s="174"/>
      <c r="N17" s="29"/>
      <c r="O17" s="29"/>
      <c r="P17" s="78">
        <f t="shared" si="3"/>
        <v>0</v>
      </c>
      <c r="Q17" s="78"/>
      <c r="R17" s="78"/>
      <c r="S17" s="77">
        <f t="shared" si="4"/>
        <v>0</v>
      </c>
    </row>
    <row r="18" spans="1:19" ht="36.75" hidden="1" customHeight="1">
      <c r="A18" s="45" t="s">
        <v>192</v>
      </c>
      <c r="B18" s="56" t="s">
        <v>139</v>
      </c>
      <c r="C18" s="56" t="s">
        <v>223</v>
      </c>
      <c r="D18" s="56" t="s">
        <v>191</v>
      </c>
      <c r="E18" s="57">
        <v>0</v>
      </c>
      <c r="F18" s="78"/>
      <c r="G18" s="78"/>
      <c r="H18" s="72">
        <f t="shared" si="0"/>
        <v>0</v>
      </c>
      <c r="I18" s="78"/>
      <c r="J18" s="72">
        <f t="shared" si="1"/>
        <v>0</v>
      </c>
      <c r="K18" s="78"/>
      <c r="L18" s="78">
        <f t="shared" si="2"/>
        <v>0</v>
      </c>
      <c r="M18" s="174"/>
      <c r="N18" s="29"/>
      <c r="O18" s="29"/>
      <c r="P18" s="78">
        <f t="shared" si="3"/>
        <v>0</v>
      </c>
      <c r="Q18" s="78"/>
      <c r="R18" s="78"/>
      <c r="S18" s="77">
        <f t="shared" si="4"/>
        <v>0</v>
      </c>
    </row>
    <row r="19" spans="1:19" ht="55.5" hidden="1" customHeight="1">
      <c r="A19" s="43" t="s">
        <v>188</v>
      </c>
      <c r="B19" s="54" t="s">
        <v>301</v>
      </c>
      <c r="C19" s="54"/>
      <c r="D19" s="54"/>
      <c r="E19" s="72">
        <f>SUM(E21)</f>
        <v>1454</v>
      </c>
      <c r="F19" s="78"/>
      <c r="G19" s="78"/>
      <c r="H19" s="72">
        <f t="shared" si="0"/>
        <v>1454</v>
      </c>
      <c r="I19" s="78"/>
      <c r="J19" s="72">
        <f t="shared" si="1"/>
        <v>1454</v>
      </c>
      <c r="K19" s="78"/>
      <c r="L19" s="78">
        <f t="shared" si="2"/>
        <v>1454</v>
      </c>
      <c r="M19" s="174"/>
      <c r="N19" s="29"/>
      <c r="O19" s="29"/>
      <c r="P19" s="78">
        <f t="shared" si="3"/>
        <v>1454</v>
      </c>
      <c r="Q19" s="78"/>
      <c r="R19" s="78"/>
      <c r="S19" s="77">
        <f t="shared" si="4"/>
        <v>1454</v>
      </c>
    </row>
    <row r="20" spans="1:19" ht="37.5" hidden="1" customHeight="1">
      <c r="A20" s="43" t="s">
        <v>271</v>
      </c>
      <c r="B20" s="54" t="s">
        <v>301</v>
      </c>
      <c r="C20" s="54" t="s">
        <v>220</v>
      </c>
      <c r="D20" s="54"/>
      <c r="E20" s="72">
        <f>SUM(E21)</f>
        <v>1454</v>
      </c>
      <c r="F20" s="78"/>
      <c r="G20" s="78"/>
      <c r="H20" s="72">
        <f t="shared" si="0"/>
        <v>1454</v>
      </c>
      <c r="I20" s="78"/>
      <c r="J20" s="72">
        <f t="shared" si="1"/>
        <v>1454</v>
      </c>
      <c r="K20" s="78"/>
      <c r="L20" s="78">
        <f t="shared" si="2"/>
        <v>1454</v>
      </c>
      <c r="M20" s="174"/>
      <c r="N20" s="29"/>
      <c r="O20" s="29"/>
      <c r="P20" s="78">
        <f t="shared" si="3"/>
        <v>1454</v>
      </c>
      <c r="Q20" s="78"/>
      <c r="R20" s="78"/>
      <c r="S20" s="77">
        <f t="shared" si="4"/>
        <v>1454</v>
      </c>
    </row>
    <row r="21" spans="1:19" s="4" customFormat="1" ht="32.25" hidden="1" customHeight="1">
      <c r="A21" s="45" t="s">
        <v>300</v>
      </c>
      <c r="B21" s="56" t="s">
        <v>301</v>
      </c>
      <c r="C21" s="56" t="s">
        <v>224</v>
      </c>
      <c r="D21" s="56"/>
      <c r="E21" s="57">
        <f>SUM(E22,E24)+E26</f>
        <v>1454</v>
      </c>
      <c r="F21" s="77"/>
      <c r="G21" s="77"/>
      <c r="H21" s="72">
        <f t="shared" si="0"/>
        <v>1454</v>
      </c>
      <c r="I21" s="77"/>
      <c r="J21" s="72">
        <f t="shared" si="1"/>
        <v>1454</v>
      </c>
      <c r="K21" s="77"/>
      <c r="L21" s="78">
        <f t="shared" si="2"/>
        <v>1454</v>
      </c>
      <c r="M21" s="191"/>
      <c r="N21" s="104"/>
      <c r="O21" s="104"/>
      <c r="P21" s="78">
        <f t="shared" si="3"/>
        <v>1454</v>
      </c>
      <c r="Q21" s="78"/>
      <c r="R21" s="78"/>
      <c r="S21" s="77">
        <f t="shared" si="4"/>
        <v>1454</v>
      </c>
    </row>
    <row r="22" spans="1:19" s="4" customFormat="1" ht="32.25" hidden="1" customHeight="1">
      <c r="A22" s="45" t="s">
        <v>194</v>
      </c>
      <c r="B22" s="56" t="s">
        <v>301</v>
      </c>
      <c r="C22" s="56" t="s">
        <v>225</v>
      </c>
      <c r="D22" s="56"/>
      <c r="E22" s="57">
        <f>SUM(E23)</f>
        <v>1154</v>
      </c>
      <c r="F22" s="77"/>
      <c r="G22" s="77"/>
      <c r="H22" s="72">
        <f t="shared" si="0"/>
        <v>1154</v>
      </c>
      <c r="I22" s="77"/>
      <c r="J22" s="72">
        <f t="shared" si="1"/>
        <v>1154</v>
      </c>
      <c r="K22" s="77"/>
      <c r="L22" s="78">
        <f t="shared" si="2"/>
        <v>1154</v>
      </c>
      <c r="M22" s="191"/>
      <c r="N22" s="104"/>
      <c r="O22" s="104"/>
      <c r="P22" s="78">
        <f t="shared" si="3"/>
        <v>1154</v>
      </c>
      <c r="Q22" s="78"/>
      <c r="R22" s="78"/>
      <c r="S22" s="77">
        <f t="shared" si="4"/>
        <v>1154</v>
      </c>
    </row>
    <row r="23" spans="1:19" s="4" customFormat="1" ht="29.25" hidden="1" customHeight="1">
      <c r="A23" s="45" t="s">
        <v>196</v>
      </c>
      <c r="B23" s="56" t="s">
        <v>301</v>
      </c>
      <c r="C23" s="56" t="s">
        <v>225</v>
      </c>
      <c r="D23" s="56" t="s">
        <v>195</v>
      </c>
      <c r="E23" s="57">
        <v>1154</v>
      </c>
      <c r="F23" s="77"/>
      <c r="G23" s="77"/>
      <c r="H23" s="72">
        <f t="shared" si="0"/>
        <v>1154</v>
      </c>
      <c r="I23" s="77"/>
      <c r="J23" s="72">
        <f t="shared" si="1"/>
        <v>1154</v>
      </c>
      <c r="K23" s="77"/>
      <c r="L23" s="78">
        <f t="shared" si="2"/>
        <v>1154</v>
      </c>
      <c r="M23" s="191"/>
      <c r="N23" s="104"/>
      <c r="O23" s="104"/>
      <c r="P23" s="78">
        <f t="shared" si="3"/>
        <v>1154</v>
      </c>
      <c r="Q23" s="78"/>
      <c r="R23" s="78"/>
      <c r="S23" s="77">
        <f t="shared" si="4"/>
        <v>1154</v>
      </c>
    </row>
    <row r="24" spans="1:19" s="4" customFormat="1" ht="24.75" hidden="1" customHeight="1">
      <c r="A24" s="45" t="s">
        <v>175</v>
      </c>
      <c r="B24" s="56" t="s">
        <v>301</v>
      </c>
      <c r="C24" s="56" t="s">
        <v>226</v>
      </c>
      <c r="D24" s="56"/>
      <c r="E24" s="57">
        <f>E25</f>
        <v>300</v>
      </c>
      <c r="F24" s="77"/>
      <c r="G24" s="77"/>
      <c r="H24" s="72">
        <f t="shared" si="0"/>
        <v>300</v>
      </c>
      <c r="I24" s="77"/>
      <c r="J24" s="72">
        <f t="shared" si="1"/>
        <v>300</v>
      </c>
      <c r="K24" s="77"/>
      <c r="L24" s="78">
        <f t="shared" si="2"/>
        <v>300</v>
      </c>
      <c r="M24" s="191"/>
      <c r="N24" s="104"/>
      <c r="O24" s="104"/>
      <c r="P24" s="78">
        <f t="shared" si="3"/>
        <v>300</v>
      </c>
      <c r="Q24" s="78"/>
      <c r="R24" s="78"/>
      <c r="S24" s="77">
        <f t="shared" si="4"/>
        <v>300</v>
      </c>
    </row>
    <row r="25" spans="1:19" s="4" customFormat="1" ht="31.5" hidden="1" customHeight="1">
      <c r="A25" s="45" t="s">
        <v>192</v>
      </c>
      <c r="B25" s="56" t="s">
        <v>301</v>
      </c>
      <c r="C25" s="56" t="s">
        <v>226</v>
      </c>
      <c r="D25" s="56" t="s">
        <v>191</v>
      </c>
      <c r="E25" s="57">
        <v>300</v>
      </c>
      <c r="F25" s="77"/>
      <c r="G25" s="77"/>
      <c r="H25" s="72">
        <f t="shared" si="0"/>
        <v>300</v>
      </c>
      <c r="I25" s="77"/>
      <c r="J25" s="72">
        <f t="shared" si="1"/>
        <v>300</v>
      </c>
      <c r="K25" s="77"/>
      <c r="L25" s="78">
        <f t="shared" si="2"/>
        <v>300</v>
      </c>
      <c r="M25" s="191">
        <v>-300</v>
      </c>
      <c r="N25" s="104"/>
      <c r="O25" s="104"/>
      <c r="P25" s="78">
        <f t="shared" si="3"/>
        <v>300</v>
      </c>
      <c r="Q25" s="78"/>
      <c r="R25" s="78"/>
      <c r="S25" s="77">
        <f t="shared" si="4"/>
        <v>300</v>
      </c>
    </row>
    <row r="26" spans="1:19" s="4" customFormat="1" ht="25.5" hidden="1" customHeight="1">
      <c r="A26" s="45" t="s">
        <v>641</v>
      </c>
      <c r="B26" s="55" t="s">
        <v>301</v>
      </c>
      <c r="C26" s="56" t="s">
        <v>640</v>
      </c>
      <c r="D26" s="56" t="s">
        <v>191</v>
      </c>
      <c r="E26" s="57">
        <v>0</v>
      </c>
      <c r="F26" s="77"/>
      <c r="G26" s="77"/>
      <c r="H26" s="72">
        <f t="shared" si="0"/>
        <v>0</v>
      </c>
      <c r="I26" s="77"/>
      <c r="J26" s="72">
        <f t="shared" si="1"/>
        <v>0</v>
      </c>
      <c r="K26" s="77"/>
      <c r="L26" s="78">
        <f t="shared" si="2"/>
        <v>0</v>
      </c>
      <c r="M26" s="191"/>
      <c r="N26" s="104"/>
      <c r="O26" s="104"/>
      <c r="P26" s="78">
        <f t="shared" si="3"/>
        <v>0</v>
      </c>
      <c r="Q26" s="78"/>
      <c r="R26" s="78"/>
      <c r="S26" s="77">
        <f t="shared" si="4"/>
        <v>0</v>
      </c>
    </row>
    <row r="27" spans="1:19" s="4" customFormat="1" ht="42.75" hidden="1" customHeight="1">
      <c r="A27" s="43" t="s">
        <v>302</v>
      </c>
      <c r="B27" s="54" t="s">
        <v>303</v>
      </c>
      <c r="C27" s="54"/>
      <c r="D27" s="54"/>
      <c r="E27" s="72">
        <f>SUM(E28)</f>
        <v>29379</v>
      </c>
      <c r="F27" s="77"/>
      <c r="G27" s="77"/>
      <c r="H27" s="72">
        <f t="shared" si="0"/>
        <v>29379</v>
      </c>
      <c r="I27" s="77"/>
      <c r="J27" s="72">
        <f t="shared" si="1"/>
        <v>29379</v>
      </c>
      <c r="K27" s="77">
        <f>K28</f>
        <v>740</v>
      </c>
      <c r="L27" s="77">
        <f t="shared" si="2"/>
        <v>30119</v>
      </c>
      <c r="M27" s="191"/>
      <c r="N27" s="77">
        <f>N28</f>
        <v>356.96</v>
      </c>
      <c r="O27" s="104">
        <f>O28</f>
        <v>4737.5</v>
      </c>
      <c r="P27" s="77">
        <f>L27+N27+O27</f>
        <v>35213.46</v>
      </c>
      <c r="Q27" s="77">
        <f>Q28</f>
        <v>812.7</v>
      </c>
      <c r="R27" s="77"/>
      <c r="S27" s="77">
        <f t="shared" si="4"/>
        <v>36026.159999999996</v>
      </c>
    </row>
    <row r="28" spans="1:19" s="4" customFormat="1" ht="25.5" hidden="1" customHeight="1">
      <c r="A28" s="43" t="s">
        <v>272</v>
      </c>
      <c r="B28" s="54" t="s">
        <v>303</v>
      </c>
      <c r="C28" s="54" t="s">
        <v>228</v>
      </c>
      <c r="D28" s="54"/>
      <c r="E28" s="72">
        <f>SUM(E29,E34)</f>
        <v>29379</v>
      </c>
      <c r="F28" s="77"/>
      <c r="G28" s="77"/>
      <c r="H28" s="72">
        <f t="shared" si="0"/>
        <v>29379</v>
      </c>
      <c r="I28" s="77"/>
      <c r="J28" s="72">
        <f t="shared" si="1"/>
        <v>29379</v>
      </c>
      <c r="K28" s="77">
        <f>K34</f>
        <v>740</v>
      </c>
      <c r="L28" s="77">
        <f t="shared" si="2"/>
        <v>30119</v>
      </c>
      <c r="M28" s="191"/>
      <c r="N28" s="77">
        <f>N34</f>
        <v>356.96</v>
      </c>
      <c r="O28" s="104">
        <f>O34</f>
        <v>4737.5</v>
      </c>
      <c r="P28" s="77">
        <f t="shared" si="3"/>
        <v>35213.46</v>
      </c>
      <c r="Q28" s="77">
        <f>Q34</f>
        <v>812.7</v>
      </c>
      <c r="R28" s="77"/>
      <c r="S28" s="77">
        <f t="shared" si="4"/>
        <v>36026.159999999996</v>
      </c>
    </row>
    <row r="29" spans="1:19" ht="30.75" hidden="1" customHeight="1">
      <c r="A29" s="45" t="s">
        <v>304</v>
      </c>
      <c r="B29" s="56" t="s">
        <v>303</v>
      </c>
      <c r="C29" s="56" t="s">
        <v>229</v>
      </c>
      <c r="D29" s="56"/>
      <c r="E29" s="57"/>
      <c r="F29" s="78"/>
      <c r="G29" s="78"/>
      <c r="H29" s="72">
        <f t="shared" si="0"/>
        <v>0</v>
      </c>
      <c r="I29" s="78"/>
      <c r="J29" s="72">
        <f t="shared" si="1"/>
        <v>0</v>
      </c>
      <c r="K29" s="78"/>
      <c r="L29" s="78">
        <f t="shared" si="2"/>
        <v>0</v>
      </c>
      <c r="M29" s="174"/>
      <c r="N29" s="29"/>
      <c r="O29" s="29"/>
      <c r="P29" s="78">
        <f t="shared" si="3"/>
        <v>0</v>
      </c>
      <c r="Q29" s="78"/>
      <c r="R29" s="78"/>
      <c r="S29" s="77">
        <f t="shared" si="4"/>
        <v>0</v>
      </c>
    </row>
    <row r="30" spans="1:19" ht="30.75" hidden="1" customHeight="1">
      <c r="A30" s="45" t="s">
        <v>194</v>
      </c>
      <c r="B30" s="56" t="s">
        <v>303</v>
      </c>
      <c r="C30" s="56" t="s">
        <v>230</v>
      </c>
      <c r="D30" s="56"/>
      <c r="E30" s="57"/>
      <c r="F30" s="78"/>
      <c r="G30" s="78"/>
      <c r="H30" s="72">
        <f t="shared" si="0"/>
        <v>0</v>
      </c>
      <c r="I30" s="78"/>
      <c r="J30" s="72">
        <f t="shared" si="1"/>
        <v>0</v>
      </c>
      <c r="K30" s="78"/>
      <c r="L30" s="78">
        <f t="shared" si="2"/>
        <v>0</v>
      </c>
      <c r="M30" s="174"/>
      <c r="N30" s="29"/>
      <c r="O30" s="29"/>
      <c r="P30" s="78">
        <f t="shared" si="3"/>
        <v>0</v>
      </c>
      <c r="Q30" s="78"/>
      <c r="R30" s="78"/>
      <c r="S30" s="77">
        <f t="shared" si="4"/>
        <v>0</v>
      </c>
    </row>
    <row r="31" spans="1:19" ht="34.5" hidden="1" customHeight="1">
      <c r="A31" s="45" t="s">
        <v>196</v>
      </c>
      <c r="B31" s="56" t="s">
        <v>303</v>
      </c>
      <c r="C31" s="56" t="s">
        <v>230</v>
      </c>
      <c r="D31" s="56" t="s">
        <v>195</v>
      </c>
      <c r="E31" s="57"/>
      <c r="F31" s="78"/>
      <c r="G31" s="78"/>
      <c r="H31" s="72">
        <f t="shared" si="0"/>
        <v>0</v>
      </c>
      <c r="I31" s="78"/>
      <c r="J31" s="72">
        <f t="shared" si="1"/>
        <v>0</v>
      </c>
      <c r="K31" s="78"/>
      <c r="L31" s="78">
        <f t="shared" si="2"/>
        <v>0</v>
      </c>
      <c r="M31" s="174"/>
      <c r="N31" s="29"/>
      <c r="O31" s="29"/>
      <c r="P31" s="78">
        <f t="shared" si="3"/>
        <v>0</v>
      </c>
      <c r="Q31" s="78"/>
      <c r="R31" s="78"/>
      <c r="S31" s="77">
        <f t="shared" si="4"/>
        <v>0</v>
      </c>
    </row>
    <row r="32" spans="1:19" ht="34.5" hidden="1" customHeight="1">
      <c r="A32" s="45" t="s">
        <v>175</v>
      </c>
      <c r="B32" s="56" t="s">
        <v>303</v>
      </c>
      <c r="C32" s="56" t="s">
        <v>231</v>
      </c>
      <c r="D32" s="56"/>
      <c r="E32" s="57"/>
      <c r="F32" s="78"/>
      <c r="G32" s="78"/>
      <c r="H32" s="72">
        <f t="shared" si="0"/>
        <v>0</v>
      </c>
      <c r="I32" s="78"/>
      <c r="J32" s="72">
        <f t="shared" si="1"/>
        <v>0</v>
      </c>
      <c r="K32" s="78"/>
      <c r="L32" s="78">
        <f t="shared" si="2"/>
        <v>0</v>
      </c>
      <c r="M32" s="174"/>
      <c r="N32" s="29"/>
      <c r="O32" s="29"/>
      <c r="P32" s="78">
        <f t="shared" si="3"/>
        <v>0</v>
      </c>
      <c r="Q32" s="78"/>
      <c r="R32" s="78"/>
      <c r="S32" s="77">
        <f t="shared" si="4"/>
        <v>0</v>
      </c>
    </row>
    <row r="33" spans="1:19" ht="34.5" hidden="1" customHeight="1">
      <c r="A33" s="45" t="s">
        <v>192</v>
      </c>
      <c r="B33" s="56" t="s">
        <v>303</v>
      </c>
      <c r="C33" s="56" t="s">
        <v>231</v>
      </c>
      <c r="D33" s="56" t="s">
        <v>191</v>
      </c>
      <c r="E33" s="57"/>
      <c r="F33" s="78"/>
      <c r="G33" s="78"/>
      <c r="H33" s="72">
        <f t="shared" si="0"/>
        <v>0</v>
      </c>
      <c r="I33" s="78"/>
      <c r="J33" s="72">
        <f t="shared" si="1"/>
        <v>0</v>
      </c>
      <c r="K33" s="78"/>
      <c r="L33" s="78">
        <f t="shared" si="2"/>
        <v>0</v>
      </c>
      <c r="M33" s="174"/>
      <c r="N33" s="29"/>
      <c r="O33" s="29"/>
      <c r="P33" s="78">
        <f t="shared" si="3"/>
        <v>0</v>
      </c>
      <c r="Q33" s="78"/>
      <c r="R33" s="78"/>
      <c r="S33" s="77">
        <f t="shared" si="4"/>
        <v>0</v>
      </c>
    </row>
    <row r="34" spans="1:19" ht="26.25" hidden="1" customHeight="1">
      <c r="A34" s="45" t="s">
        <v>189</v>
      </c>
      <c r="B34" s="56" t="s">
        <v>303</v>
      </c>
      <c r="C34" s="56" t="s">
        <v>232</v>
      </c>
      <c r="D34" s="56"/>
      <c r="E34" s="57">
        <f>SUM(E35,E37)</f>
        <v>29379</v>
      </c>
      <c r="F34" s="78"/>
      <c r="G34" s="78"/>
      <c r="H34" s="72">
        <f t="shared" si="0"/>
        <v>29379</v>
      </c>
      <c r="I34" s="78"/>
      <c r="J34" s="72">
        <f t="shared" si="1"/>
        <v>29379</v>
      </c>
      <c r="K34" s="78">
        <f>K38</f>
        <v>740</v>
      </c>
      <c r="L34" s="78">
        <f t="shared" si="2"/>
        <v>30119</v>
      </c>
      <c r="M34" s="174"/>
      <c r="N34" s="78">
        <f>N39</f>
        <v>356.96</v>
      </c>
      <c r="O34" s="29">
        <f>O35+O37+O40</f>
        <v>4737.5</v>
      </c>
      <c r="P34" s="78">
        <f t="shared" si="3"/>
        <v>35213.46</v>
      </c>
      <c r="Q34" s="78">
        <f>Q35</f>
        <v>812.7</v>
      </c>
      <c r="R34" s="78"/>
      <c r="S34" s="77">
        <f t="shared" si="4"/>
        <v>36026.159999999996</v>
      </c>
    </row>
    <row r="35" spans="1:19" ht="27" hidden="1" customHeight="1">
      <c r="A35" s="45" t="s">
        <v>194</v>
      </c>
      <c r="B35" s="56" t="s">
        <v>303</v>
      </c>
      <c r="C35" s="56" t="s">
        <v>233</v>
      </c>
      <c r="D35" s="56"/>
      <c r="E35" s="57">
        <f>SUM(E36)</f>
        <v>22756</v>
      </c>
      <c r="F35" s="78"/>
      <c r="G35" s="78"/>
      <c r="H35" s="72">
        <f t="shared" si="0"/>
        <v>22756</v>
      </c>
      <c r="I35" s="78"/>
      <c r="J35" s="72">
        <f t="shared" si="1"/>
        <v>22756</v>
      </c>
      <c r="K35" s="78"/>
      <c r="L35" s="78">
        <f t="shared" si="2"/>
        <v>22756</v>
      </c>
      <c r="M35" s="174"/>
      <c r="N35" s="29"/>
      <c r="O35" s="29">
        <f>O36</f>
        <v>1360</v>
      </c>
      <c r="P35" s="78">
        <f t="shared" si="3"/>
        <v>24116</v>
      </c>
      <c r="Q35" s="78">
        <f>Q36</f>
        <v>812.7</v>
      </c>
      <c r="R35" s="78"/>
      <c r="S35" s="77">
        <f t="shared" si="4"/>
        <v>24928.7</v>
      </c>
    </row>
    <row r="36" spans="1:19" ht="36" hidden="1" customHeight="1">
      <c r="A36" s="45" t="s">
        <v>196</v>
      </c>
      <c r="B36" s="56" t="s">
        <v>303</v>
      </c>
      <c r="C36" s="56" t="s">
        <v>233</v>
      </c>
      <c r="D36" s="56" t="s">
        <v>195</v>
      </c>
      <c r="E36" s="57">
        <v>22756</v>
      </c>
      <c r="F36" s="78"/>
      <c r="G36" s="78"/>
      <c r="H36" s="72">
        <f t="shared" si="0"/>
        <v>22756</v>
      </c>
      <c r="I36" s="78"/>
      <c r="J36" s="72">
        <f t="shared" si="1"/>
        <v>22756</v>
      </c>
      <c r="K36" s="78"/>
      <c r="L36" s="78">
        <f t="shared" si="2"/>
        <v>22756</v>
      </c>
      <c r="M36" s="174"/>
      <c r="N36" s="29"/>
      <c r="O36" s="29">
        <v>1360</v>
      </c>
      <c r="P36" s="78">
        <f t="shared" si="3"/>
        <v>24116</v>
      </c>
      <c r="Q36" s="78">
        <v>812.7</v>
      </c>
      <c r="R36" s="78"/>
      <c r="S36" s="77">
        <f t="shared" si="4"/>
        <v>24928.7</v>
      </c>
    </row>
    <row r="37" spans="1:19" ht="21.75" hidden="1" customHeight="1">
      <c r="A37" s="45" t="s">
        <v>175</v>
      </c>
      <c r="B37" s="56" t="s">
        <v>303</v>
      </c>
      <c r="C37" s="56" t="s">
        <v>234</v>
      </c>
      <c r="D37" s="56"/>
      <c r="E37" s="57">
        <f>E38+E40+E39</f>
        <v>6623</v>
      </c>
      <c r="F37" s="78"/>
      <c r="G37" s="78"/>
      <c r="H37" s="72">
        <f t="shared" si="0"/>
        <v>6623</v>
      </c>
      <c r="I37" s="78"/>
      <c r="J37" s="72">
        <f t="shared" si="1"/>
        <v>6623</v>
      </c>
      <c r="K37" s="77">
        <f>K38</f>
        <v>740</v>
      </c>
      <c r="L37" s="77">
        <f t="shared" si="2"/>
        <v>7363</v>
      </c>
      <c r="M37" s="174"/>
      <c r="N37" s="29"/>
      <c r="O37" s="29">
        <f>O38</f>
        <v>3369</v>
      </c>
      <c r="P37" s="78">
        <f t="shared" si="3"/>
        <v>10732</v>
      </c>
      <c r="Q37" s="78"/>
      <c r="R37" s="78"/>
      <c r="S37" s="77">
        <f t="shared" si="4"/>
        <v>10732</v>
      </c>
    </row>
    <row r="38" spans="1:19" ht="38.25" hidden="1" customHeight="1">
      <c r="A38" s="45" t="s">
        <v>192</v>
      </c>
      <c r="B38" s="56" t="s">
        <v>303</v>
      </c>
      <c r="C38" s="56" t="s">
        <v>234</v>
      </c>
      <c r="D38" s="56" t="s">
        <v>191</v>
      </c>
      <c r="E38" s="57">
        <v>6113</v>
      </c>
      <c r="F38" s="78"/>
      <c r="G38" s="78"/>
      <c r="H38" s="72">
        <f t="shared" si="0"/>
        <v>6113</v>
      </c>
      <c r="I38" s="78"/>
      <c r="J38" s="72">
        <f t="shared" si="1"/>
        <v>6113</v>
      </c>
      <c r="K38" s="77">
        <v>740</v>
      </c>
      <c r="L38" s="77">
        <f t="shared" si="2"/>
        <v>6853</v>
      </c>
      <c r="M38" s="174"/>
      <c r="N38" s="29"/>
      <c r="O38" s="29">
        <v>3369</v>
      </c>
      <c r="P38" s="78">
        <f t="shared" si="3"/>
        <v>10222</v>
      </c>
      <c r="Q38" s="78"/>
      <c r="R38" s="78"/>
      <c r="S38" s="77">
        <f t="shared" si="4"/>
        <v>10222</v>
      </c>
    </row>
    <row r="39" spans="1:19" ht="38.25" hidden="1" customHeight="1">
      <c r="A39" s="22" t="s">
        <v>783</v>
      </c>
      <c r="B39" s="56" t="s">
        <v>303</v>
      </c>
      <c r="C39" s="56" t="s">
        <v>784</v>
      </c>
      <c r="D39" s="56" t="s">
        <v>191</v>
      </c>
      <c r="E39" s="57">
        <v>0</v>
      </c>
      <c r="F39" s="78"/>
      <c r="G39" s="78"/>
      <c r="H39" s="72">
        <f t="shared" si="0"/>
        <v>0</v>
      </c>
      <c r="I39" s="78"/>
      <c r="J39" s="72">
        <f t="shared" si="1"/>
        <v>0</v>
      </c>
      <c r="K39" s="78"/>
      <c r="L39" s="78">
        <f t="shared" si="2"/>
        <v>0</v>
      </c>
      <c r="M39" s="174"/>
      <c r="N39" s="78">
        <v>356.96</v>
      </c>
      <c r="O39" s="78"/>
      <c r="P39" s="78">
        <f t="shared" si="3"/>
        <v>356.96</v>
      </c>
      <c r="Q39" s="78"/>
      <c r="R39" s="78"/>
      <c r="S39" s="77">
        <f t="shared" si="4"/>
        <v>356.96</v>
      </c>
    </row>
    <row r="40" spans="1:19" ht="38.25" hidden="1" customHeight="1">
      <c r="A40" s="45" t="s">
        <v>31</v>
      </c>
      <c r="B40" s="56" t="s">
        <v>303</v>
      </c>
      <c r="C40" s="56" t="s">
        <v>234</v>
      </c>
      <c r="D40" s="56" t="s">
        <v>207</v>
      </c>
      <c r="E40" s="57">
        <v>510</v>
      </c>
      <c r="F40" s="78"/>
      <c r="G40" s="78"/>
      <c r="H40" s="72">
        <f t="shared" si="0"/>
        <v>510</v>
      </c>
      <c r="I40" s="78"/>
      <c r="J40" s="72">
        <f t="shared" si="1"/>
        <v>510</v>
      </c>
      <c r="K40" s="78"/>
      <c r="L40" s="78">
        <f t="shared" si="2"/>
        <v>510</v>
      </c>
      <c r="M40" s="174"/>
      <c r="N40" s="29"/>
      <c r="O40" s="29">
        <v>8.5</v>
      </c>
      <c r="P40" s="78">
        <v>519</v>
      </c>
      <c r="Q40" s="78"/>
      <c r="R40" s="78"/>
      <c r="S40" s="77">
        <f t="shared" si="4"/>
        <v>519</v>
      </c>
    </row>
    <row r="41" spans="1:19" ht="42.75" hidden="1" customHeight="1">
      <c r="A41" s="40" t="s">
        <v>320</v>
      </c>
      <c r="B41" s="54" t="s">
        <v>305</v>
      </c>
      <c r="C41" s="54"/>
      <c r="D41" s="54"/>
      <c r="E41" s="72">
        <f>SUM(E43,E49)</f>
        <v>8664</v>
      </c>
      <c r="F41" s="78"/>
      <c r="G41" s="78"/>
      <c r="H41" s="72">
        <f t="shared" si="0"/>
        <v>8664</v>
      </c>
      <c r="I41" s="78"/>
      <c r="J41" s="72">
        <f t="shared" si="1"/>
        <v>8664</v>
      </c>
      <c r="K41" s="78"/>
      <c r="L41" s="78">
        <f t="shared" si="2"/>
        <v>8664</v>
      </c>
      <c r="M41" s="174"/>
      <c r="N41" s="29"/>
      <c r="O41" s="29"/>
      <c r="P41" s="77">
        <f t="shared" si="3"/>
        <v>8664</v>
      </c>
      <c r="Q41" s="77">
        <f>Q42</f>
        <v>215.8</v>
      </c>
      <c r="R41" s="77"/>
      <c r="S41" s="77">
        <f t="shared" si="4"/>
        <v>8879.7999999999993</v>
      </c>
    </row>
    <row r="42" spans="1:19" s="4" customFormat="1" ht="44.25" hidden="1" customHeight="1">
      <c r="A42" s="43" t="s">
        <v>270</v>
      </c>
      <c r="B42" s="54" t="s">
        <v>305</v>
      </c>
      <c r="C42" s="54" t="s">
        <v>228</v>
      </c>
      <c r="D42" s="54"/>
      <c r="E42" s="72">
        <f>SUM(E43)</f>
        <v>7216</v>
      </c>
      <c r="F42" s="77"/>
      <c r="G42" s="77"/>
      <c r="H42" s="72">
        <f t="shared" si="0"/>
        <v>7216</v>
      </c>
      <c r="I42" s="77"/>
      <c r="J42" s="72">
        <f t="shared" si="1"/>
        <v>7216</v>
      </c>
      <c r="K42" s="77"/>
      <c r="L42" s="78">
        <f t="shared" si="2"/>
        <v>7216</v>
      </c>
      <c r="M42" s="191"/>
      <c r="N42" s="104"/>
      <c r="O42" s="104"/>
      <c r="P42" s="77">
        <f t="shared" si="3"/>
        <v>7216</v>
      </c>
      <c r="Q42" s="77">
        <f>Q43</f>
        <v>215.8</v>
      </c>
      <c r="R42" s="77"/>
      <c r="S42" s="77">
        <f t="shared" si="4"/>
        <v>7431.8</v>
      </c>
    </row>
    <row r="43" spans="1:19" s="4" customFormat="1" ht="32.25" hidden="1" customHeight="1">
      <c r="A43" s="31" t="s">
        <v>198</v>
      </c>
      <c r="B43" s="56" t="s">
        <v>305</v>
      </c>
      <c r="C43" s="56" t="s">
        <v>253</v>
      </c>
      <c r="D43" s="56"/>
      <c r="E43" s="57">
        <f>SUM(E44,E46)</f>
        <v>7216</v>
      </c>
      <c r="F43" s="77"/>
      <c r="G43" s="77"/>
      <c r="H43" s="72">
        <f t="shared" si="0"/>
        <v>7216</v>
      </c>
      <c r="I43" s="77"/>
      <c r="J43" s="72">
        <f t="shared" si="1"/>
        <v>7216</v>
      </c>
      <c r="K43" s="77"/>
      <c r="L43" s="78">
        <f t="shared" si="2"/>
        <v>7216</v>
      </c>
      <c r="M43" s="191"/>
      <c r="N43" s="104"/>
      <c r="O43" s="104"/>
      <c r="P43" s="78">
        <f t="shared" si="3"/>
        <v>7216</v>
      </c>
      <c r="Q43" s="78">
        <f>Q44</f>
        <v>215.8</v>
      </c>
      <c r="R43" s="78"/>
      <c r="S43" s="77">
        <f t="shared" si="4"/>
        <v>7431.8</v>
      </c>
    </row>
    <row r="44" spans="1:19" s="4" customFormat="1" ht="31.5" hidden="1" customHeight="1">
      <c r="A44" s="45" t="s">
        <v>194</v>
      </c>
      <c r="B44" s="56" t="s">
        <v>305</v>
      </c>
      <c r="C44" s="56" t="s">
        <v>254</v>
      </c>
      <c r="D44" s="56"/>
      <c r="E44" s="57">
        <f>SUM(E45)</f>
        <v>6586</v>
      </c>
      <c r="F44" s="77"/>
      <c r="G44" s="77"/>
      <c r="H44" s="72">
        <f t="shared" si="0"/>
        <v>6586</v>
      </c>
      <c r="I44" s="77"/>
      <c r="J44" s="72">
        <f t="shared" si="1"/>
        <v>6586</v>
      </c>
      <c r="K44" s="77"/>
      <c r="L44" s="78">
        <f t="shared" si="2"/>
        <v>6586</v>
      </c>
      <c r="M44" s="191"/>
      <c r="N44" s="104"/>
      <c r="O44" s="104"/>
      <c r="P44" s="78">
        <f t="shared" si="3"/>
        <v>6586</v>
      </c>
      <c r="Q44" s="78">
        <f>Q45</f>
        <v>215.8</v>
      </c>
      <c r="R44" s="78"/>
      <c r="S44" s="77">
        <f t="shared" si="4"/>
        <v>6801.8</v>
      </c>
    </row>
    <row r="45" spans="1:19" ht="29.25" hidden="1" customHeight="1">
      <c r="A45" s="45" t="s">
        <v>196</v>
      </c>
      <c r="B45" s="56" t="s">
        <v>305</v>
      </c>
      <c r="C45" s="56" t="s">
        <v>254</v>
      </c>
      <c r="D45" s="56" t="s">
        <v>195</v>
      </c>
      <c r="E45" s="57">
        <v>6586</v>
      </c>
      <c r="F45" s="78"/>
      <c r="G45" s="78"/>
      <c r="H45" s="72">
        <f t="shared" si="0"/>
        <v>6586</v>
      </c>
      <c r="I45" s="78"/>
      <c r="J45" s="72">
        <f t="shared" si="1"/>
        <v>6586</v>
      </c>
      <c r="K45" s="78"/>
      <c r="L45" s="78">
        <f t="shared" si="2"/>
        <v>6586</v>
      </c>
      <c r="M45" s="174"/>
      <c r="N45" s="29"/>
      <c r="O45" s="29"/>
      <c r="P45" s="78">
        <f t="shared" si="3"/>
        <v>6586</v>
      </c>
      <c r="Q45" s="78">
        <v>215.8</v>
      </c>
      <c r="R45" s="78"/>
      <c r="S45" s="77">
        <f t="shared" si="4"/>
        <v>6801.8</v>
      </c>
    </row>
    <row r="46" spans="1:19" ht="31.5" hidden="1" customHeight="1">
      <c r="A46" s="45" t="s">
        <v>175</v>
      </c>
      <c r="B46" s="56" t="s">
        <v>305</v>
      </c>
      <c r="C46" s="56" t="s">
        <v>255</v>
      </c>
      <c r="D46" s="56"/>
      <c r="E46" s="57">
        <f>E47+E48</f>
        <v>630</v>
      </c>
      <c r="F46" s="78"/>
      <c r="G46" s="78"/>
      <c r="H46" s="72">
        <f t="shared" si="0"/>
        <v>630</v>
      </c>
      <c r="I46" s="78"/>
      <c r="J46" s="72">
        <f t="shared" si="1"/>
        <v>630</v>
      </c>
      <c r="K46" s="78"/>
      <c r="L46" s="78">
        <f t="shared" si="2"/>
        <v>630</v>
      </c>
      <c r="M46" s="174"/>
      <c r="N46" s="29"/>
      <c r="O46" s="29"/>
      <c r="P46" s="78">
        <f t="shared" si="3"/>
        <v>630</v>
      </c>
      <c r="Q46" s="78"/>
      <c r="R46" s="78"/>
      <c r="S46" s="77">
        <f t="shared" si="4"/>
        <v>630</v>
      </c>
    </row>
    <row r="47" spans="1:19" ht="34.5" hidden="1" customHeight="1">
      <c r="A47" s="45" t="s">
        <v>192</v>
      </c>
      <c r="B47" s="56" t="s">
        <v>305</v>
      </c>
      <c r="C47" s="56" t="s">
        <v>255</v>
      </c>
      <c r="D47" s="56" t="s">
        <v>191</v>
      </c>
      <c r="E47" s="57">
        <v>620</v>
      </c>
      <c r="F47" s="78"/>
      <c r="G47" s="78"/>
      <c r="H47" s="72">
        <f t="shared" si="0"/>
        <v>620</v>
      </c>
      <c r="I47" s="78"/>
      <c r="J47" s="72">
        <f t="shared" si="1"/>
        <v>620</v>
      </c>
      <c r="K47" s="78"/>
      <c r="L47" s="78">
        <f t="shared" si="2"/>
        <v>620</v>
      </c>
      <c r="M47" s="174">
        <v>-100</v>
      </c>
      <c r="N47" s="29"/>
      <c r="O47" s="29"/>
      <c r="P47" s="78">
        <f t="shared" si="3"/>
        <v>620</v>
      </c>
      <c r="Q47" s="78"/>
      <c r="R47" s="78"/>
      <c r="S47" s="77">
        <f t="shared" si="4"/>
        <v>620</v>
      </c>
    </row>
    <row r="48" spans="1:19" ht="34.5" hidden="1" customHeight="1">
      <c r="A48" s="45" t="s">
        <v>31</v>
      </c>
      <c r="B48" s="56" t="s">
        <v>305</v>
      </c>
      <c r="C48" s="56" t="s">
        <v>255</v>
      </c>
      <c r="D48" s="56" t="s">
        <v>207</v>
      </c>
      <c r="E48" s="57">
        <v>10</v>
      </c>
      <c r="F48" s="78"/>
      <c r="G48" s="78"/>
      <c r="H48" s="72">
        <f t="shared" si="0"/>
        <v>10</v>
      </c>
      <c r="I48" s="78"/>
      <c r="J48" s="72">
        <f t="shared" si="1"/>
        <v>10</v>
      </c>
      <c r="K48" s="78"/>
      <c r="L48" s="78">
        <f t="shared" si="2"/>
        <v>10</v>
      </c>
      <c r="M48" s="174"/>
      <c r="N48" s="29"/>
      <c r="O48" s="29"/>
      <c r="P48" s="78">
        <f t="shared" si="3"/>
        <v>10</v>
      </c>
      <c r="Q48" s="78"/>
      <c r="R48" s="78"/>
      <c r="S48" s="77">
        <f t="shared" si="4"/>
        <v>10</v>
      </c>
    </row>
    <row r="49" spans="1:19" ht="32.25" hidden="1" customHeight="1">
      <c r="A49" s="43" t="s">
        <v>269</v>
      </c>
      <c r="B49" s="54" t="s">
        <v>305</v>
      </c>
      <c r="C49" s="54" t="s">
        <v>40</v>
      </c>
      <c r="D49" s="56"/>
      <c r="E49" s="72">
        <f>SUM(E50)</f>
        <v>1448</v>
      </c>
      <c r="F49" s="78"/>
      <c r="G49" s="78"/>
      <c r="H49" s="72">
        <f t="shared" si="0"/>
        <v>1448</v>
      </c>
      <c r="I49" s="78"/>
      <c r="J49" s="72">
        <f t="shared" si="1"/>
        <v>1448</v>
      </c>
      <c r="K49" s="78"/>
      <c r="L49" s="78">
        <f t="shared" si="2"/>
        <v>1448</v>
      </c>
      <c r="M49" s="174"/>
      <c r="N49" s="29"/>
      <c r="O49" s="29"/>
      <c r="P49" s="78">
        <f t="shared" si="3"/>
        <v>1448</v>
      </c>
      <c r="Q49" s="78"/>
      <c r="R49" s="78"/>
      <c r="S49" s="77">
        <f t="shared" si="4"/>
        <v>1448</v>
      </c>
    </row>
    <row r="50" spans="1:19" ht="32.25" hidden="1" customHeight="1">
      <c r="A50" s="45" t="s">
        <v>199</v>
      </c>
      <c r="B50" s="56" t="s">
        <v>305</v>
      </c>
      <c r="C50" s="56" t="s">
        <v>235</v>
      </c>
      <c r="D50" s="56"/>
      <c r="E50" s="57">
        <f>SUM(E52,E54)</f>
        <v>1448</v>
      </c>
      <c r="F50" s="78"/>
      <c r="G50" s="78"/>
      <c r="H50" s="72">
        <f t="shared" si="0"/>
        <v>1448</v>
      </c>
      <c r="I50" s="78"/>
      <c r="J50" s="72">
        <f t="shared" si="1"/>
        <v>1448</v>
      </c>
      <c r="K50" s="78"/>
      <c r="L50" s="78">
        <f t="shared" si="2"/>
        <v>1448</v>
      </c>
      <c r="M50" s="174"/>
      <c r="N50" s="29"/>
      <c r="O50" s="29"/>
      <c r="P50" s="78">
        <f t="shared" si="3"/>
        <v>1448</v>
      </c>
      <c r="Q50" s="78"/>
      <c r="R50" s="78"/>
      <c r="S50" s="77">
        <f t="shared" si="4"/>
        <v>1448</v>
      </c>
    </row>
    <row r="51" spans="1:19" ht="36" hidden="1" customHeight="1">
      <c r="A51" s="45" t="s">
        <v>194</v>
      </c>
      <c r="B51" s="56" t="s">
        <v>305</v>
      </c>
      <c r="C51" s="56" t="s">
        <v>236</v>
      </c>
      <c r="D51" s="56"/>
      <c r="E51" s="57">
        <f>SUM(E52)</f>
        <v>1328</v>
      </c>
      <c r="F51" s="78"/>
      <c r="G51" s="78"/>
      <c r="H51" s="72">
        <f t="shared" si="0"/>
        <v>1328</v>
      </c>
      <c r="I51" s="78"/>
      <c r="J51" s="72">
        <f t="shared" si="1"/>
        <v>1328</v>
      </c>
      <c r="K51" s="78"/>
      <c r="L51" s="78">
        <f t="shared" si="2"/>
        <v>1328</v>
      </c>
      <c r="M51" s="174"/>
      <c r="N51" s="29"/>
      <c r="O51" s="29"/>
      <c r="P51" s="78">
        <f t="shared" si="3"/>
        <v>1328</v>
      </c>
      <c r="Q51" s="78"/>
      <c r="R51" s="78"/>
      <c r="S51" s="77">
        <f t="shared" si="4"/>
        <v>1328</v>
      </c>
    </row>
    <row r="52" spans="1:19" ht="32.25" hidden="1" customHeight="1">
      <c r="A52" s="45" t="s">
        <v>196</v>
      </c>
      <c r="B52" s="56" t="s">
        <v>305</v>
      </c>
      <c r="C52" s="56" t="s">
        <v>236</v>
      </c>
      <c r="D52" s="56" t="s">
        <v>195</v>
      </c>
      <c r="E52" s="57">
        <v>1328</v>
      </c>
      <c r="F52" s="78"/>
      <c r="G52" s="78"/>
      <c r="H52" s="72">
        <f t="shared" si="0"/>
        <v>1328</v>
      </c>
      <c r="I52" s="78"/>
      <c r="J52" s="72">
        <f t="shared" si="1"/>
        <v>1328</v>
      </c>
      <c r="K52" s="78"/>
      <c r="L52" s="78">
        <f t="shared" si="2"/>
        <v>1328</v>
      </c>
      <c r="M52" s="174"/>
      <c r="N52" s="29"/>
      <c r="O52" s="29"/>
      <c r="P52" s="78">
        <f t="shared" si="3"/>
        <v>1328</v>
      </c>
      <c r="Q52" s="78"/>
      <c r="R52" s="78"/>
      <c r="S52" s="77">
        <f t="shared" si="4"/>
        <v>1328</v>
      </c>
    </row>
    <row r="53" spans="1:19" ht="28.5" hidden="1" customHeight="1">
      <c r="A53" s="45" t="s">
        <v>175</v>
      </c>
      <c r="B53" s="56" t="s">
        <v>305</v>
      </c>
      <c r="C53" s="56" t="s">
        <v>460</v>
      </c>
      <c r="D53" s="56"/>
      <c r="E53" s="57">
        <v>120</v>
      </c>
      <c r="F53" s="78"/>
      <c r="G53" s="78"/>
      <c r="H53" s="72">
        <f t="shared" si="0"/>
        <v>120</v>
      </c>
      <c r="I53" s="78"/>
      <c r="J53" s="72">
        <f t="shared" si="1"/>
        <v>120</v>
      </c>
      <c r="K53" s="78"/>
      <c r="L53" s="78">
        <f t="shared" si="2"/>
        <v>120</v>
      </c>
      <c r="M53" s="174"/>
      <c r="N53" s="29"/>
      <c r="O53" s="29"/>
      <c r="P53" s="78">
        <f t="shared" si="3"/>
        <v>120</v>
      </c>
      <c r="Q53" s="78"/>
      <c r="R53" s="78"/>
      <c r="S53" s="77">
        <f t="shared" si="4"/>
        <v>120</v>
      </c>
    </row>
    <row r="54" spans="1:19" ht="36" hidden="1" customHeight="1">
      <c r="A54" s="45" t="s">
        <v>192</v>
      </c>
      <c r="B54" s="56" t="s">
        <v>305</v>
      </c>
      <c r="C54" s="56" t="s">
        <v>460</v>
      </c>
      <c r="D54" s="56" t="s">
        <v>191</v>
      </c>
      <c r="E54" s="57">
        <v>120</v>
      </c>
      <c r="F54" s="78"/>
      <c r="G54" s="78"/>
      <c r="H54" s="72">
        <f t="shared" si="0"/>
        <v>120</v>
      </c>
      <c r="I54" s="78"/>
      <c r="J54" s="72">
        <f t="shared" si="1"/>
        <v>120</v>
      </c>
      <c r="K54" s="78"/>
      <c r="L54" s="78">
        <f t="shared" si="2"/>
        <v>120</v>
      </c>
      <c r="M54" s="174"/>
      <c r="N54" s="29"/>
      <c r="O54" s="29"/>
      <c r="P54" s="78">
        <f t="shared" si="3"/>
        <v>120</v>
      </c>
      <c r="Q54" s="78"/>
      <c r="R54" s="78"/>
      <c r="S54" s="77">
        <f t="shared" si="4"/>
        <v>120</v>
      </c>
    </row>
    <row r="55" spans="1:19" ht="20.25" hidden="1" customHeight="1">
      <c r="A55" s="38" t="s">
        <v>42</v>
      </c>
      <c r="B55" s="54" t="s">
        <v>41</v>
      </c>
      <c r="C55" s="54"/>
      <c r="D55" s="56"/>
      <c r="E55" s="72">
        <f>SUM(E56)</f>
        <v>1865</v>
      </c>
      <c r="F55" s="78"/>
      <c r="G55" s="78"/>
      <c r="H55" s="72">
        <f t="shared" si="0"/>
        <v>1865</v>
      </c>
      <c r="I55" s="78"/>
      <c r="J55" s="72">
        <f t="shared" si="1"/>
        <v>1865</v>
      </c>
      <c r="K55" s="77">
        <f>K56</f>
        <v>500</v>
      </c>
      <c r="L55" s="77">
        <f t="shared" si="2"/>
        <v>2365</v>
      </c>
      <c r="M55" s="174"/>
      <c r="N55" s="29"/>
      <c r="O55" s="29"/>
      <c r="P55" s="78">
        <f t="shared" si="3"/>
        <v>2365</v>
      </c>
      <c r="Q55" s="78"/>
      <c r="R55" s="78"/>
      <c r="S55" s="77">
        <f t="shared" si="4"/>
        <v>2365</v>
      </c>
    </row>
    <row r="56" spans="1:19" ht="32.25" hidden="1" customHeight="1">
      <c r="A56" s="39" t="s">
        <v>512</v>
      </c>
      <c r="B56" s="56" t="s">
        <v>41</v>
      </c>
      <c r="C56" s="56" t="s">
        <v>237</v>
      </c>
      <c r="D56" s="56"/>
      <c r="E56" s="57">
        <f>SUM(E57,E59)</f>
        <v>1865</v>
      </c>
      <c r="F56" s="78"/>
      <c r="G56" s="78"/>
      <c r="H56" s="72">
        <f t="shared" si="0"/>
        <v>1865</v>
      </c>
      <c r="I56" s="78"/>
      <c r="J56" s="72">
        <f t="shared" si="1"/>
        <v>1865</v>
      </c>
      <c r="K56" s="77">
        <f>K57</f>
        <v>500</v>
      </c>
      <c r="L56" s="77">
        <f t="shared" si="2"/>
        <v>2365</v>
      </c>
      <c r="M56" s="174"/>
      <c r="N56" s="29"/>
      <c r="O56" s="29"/>
      <c r="P56" s="78">
        <f t="shared" si="3"/>
        <v>2365</v>
      </c>
      <c r="Q56" s="78"/>
      <c r="R56" s="78"/>
      <c r="S56" s="77">
        <f t="shared" si="4"/>
        <v>2365</v>
      </c>
    </row>
    <row r="57" spans="1:19" ht="33.75" hidden="1" customHeight="1">
      <c r="A57" s="39" t="s">
        <v>513</v>
      </c>
      <c r="B57" s="56" t="s">
        <v>41</v>
      </c>
      <c r="C57" s="56" t="s">
        <v>514</v>
      </c>
      <c r="D57" s="54"/>
      <c r="E57" s="57">
        <f>E58</f>
        <v>1000</v>
      </c>
      <c r="F57" s="78"/>
      <c r="G57" s="78"/>
      <c r="H57" s="72">
        <f t="shared" si="0"/>
        <v>1000</v>
      </c>
      <c r="I57" s="78"/>
      <c r="J57" s="57">
        <f t="shared" si="1"/>
        <v>1000</v>
      </c>
      <c r="K57" s="78">
        <f>K58</f>
        <v>500</v>
      </c>
      <c r="L57" s="78">
        <f t="shared" si="2"/>
        <v>1500</v>
      </c>
      <c r="M57" s="174"/>
      <c r="N57" s="29"/>
      <c r="O57" s="29"/>
      <c r="P57" s="78">
        <f t="shared" si="3"/>
        <v>1500</v>
      </c>
      <c r="Q57" s="78"/>
      <c r="R57" s="78"/>
      <c r="S57" s="77">
        <f t="shared" si="4"/>
        <v>1500</v>
      </c>
    </row>
    <row r="58" spans="1:19" ht="33.75" hidden="1" customHeight="1">
      <c r="A58" s="45" t="s">
        <v>192</v>
      </c>
      <c r="B58" s="56" t="s">
        <v>41</v>
      </c>
      <c r="C58" s="56" t="s">
        <v>458</v>
      </c>
      <c r="D58" s="56" t="s">
        <v>191</v>
      </c>
      <c r="E58" s="57">
        <v>1000</v>
      </c>
      <c r="F58" s="78"/>
      <c r="G58" s="78"/>
      <c r="H58" s="72">
        <f t="shared" si="0"/>
        <v>1000</v>
      </c>
      <c r="I58" s="78"/>
      <c r="J58" s="57">
        <f t="shared" si="1"/>
        <v>1000</v>
      </c>
      <c r="K58" s="78">
        <v>500</v>
      </c>
      <c r="L58" s="78">
        <f t="shared" si="2"/>
        <v>1500</v>
      </c>
      <c r="M58" s="174">
        <v>1000</v>
      </c>
      <c r="N58" s="29"/>
      <c r="O58" s="29"/>
      <c r="P58" s="78">
        <f t="shared" si="3"/>
        <v>1500</v>
      </c>
      <c r="Q58" s="78"/>
      <c r="R58" s="78"/>
      <c r="S58" s="77">
        <f t="shared" si="4"/>
        <v>1500</v>
      </c>
    </row>
    <row r="59" spans="1:19" ht="33.75" hidden="1" customHeight="1">
      <c r="A59" s="45" t="s">
        <v>511</v>
      </c>
      <c r="B59" s="56" t="s">
        <v>41</v>
      </c>
      <c r="C59" s="56" t="s">
        <v>515</v>
      </c>
      <c r="D59" s="56"/>
      <c r="E59" s="57">
        <f>E60</f>
        <v>865</v>
      </c>
      <c r="F59" s="78"/>
      <c r="G59" s="78"/>
      <c r="H59" s="72">
        <f t="shared" si="0"/>
        <v>865</v>
      </c>
      <c r="I59" s="78"/>
      <c r="J59" s="57">
        <f t="shared" si="1"/>
        <v>865</v>
      </c>
      <c r="K59" s="78"/>
      <c r="L59" s="78">
        <f t="shared" si="2"/>
        <v>865</v>
      </c>
      <c r="M59" s="174"/>
      <c r="N59" s="29"/>
      <c r="O59" s="29"/>
      <c r="P59" s="78">
        <f t="shared" si="3"/>
        <v>865</v>
      </c>
      <c r="Q59" s="78"/>
      <c r="R59" s="78"/>
      <c r="S59" s="77">
        <f t="shared" si="4"/>
        <v>865</v>
      </c>
    </row>
    <row r="60" spans="1:19" ht="33.75" hidden="1" customHeight="1">
      <c r="A60" s="45" t="s">
        <v>192</v>
      </c>
      <c r="B60" s="56" t="s">
        <v>41</v>
      </c>
      <c r="C60" s="56" t="s">
        <v>458</v>
      </c>
      <c r="D60" s="56" t="s">
        <v>191</v>
      </c>
      <c r="E60" s="57">
        <v>865</v>
      </c>
      <c r="F60" s="78"/>
      <c r="G60" s="78"/>
      <c r="H60" s="72">
        <f t="shared" si="0"/>
        <v>865</v>
      </c>
      <c r="I60" s="78"/>
      <c r="J60" s="57">
        <f t="shared" si="1"/>
        <v>865</v>
      </c>
      <c r="K60" s="78"/>
      <c r="L60" s="78">
        <f t="shared" si="2"/>
        <v>865</v>
      </c>
      <c r="M60" s="174"/>
      <c r="N60" s="29"/>
      <c r="O60" s="29"/>
      <c r="P60" s="78">
        <f t="shared" si="3"/>
        <v>865</v>
      </c>
      <c r="Q60" s="78"/>
      <c r="R60" s="78"/>
      <c r="S60" s="77">
        <f t="shared" si="4"/>
        <v>865</v>
      </c>
    </row>
    <row r="61" spans="1:19" ht="28.5" customHeight="1">
      <c r="A61" s="43" t="s">
        <v>30</v>
      </c>
      <c r="B61" s="54" t="s">
        <v>306</v>
      </c>
      <c r="C61" s="54"/>
      <c r="D61" s="54"/>
      <c r="E61" s="72">
        <v>3000</v>
      </c>
      <c r="F61" s="78"/>
      <c r="G61" s="78"/>
      <c r="H61" s="72">
        <f t="shared" si="0"/>
        <v>3000</v>
      </c>
      <c r="I61" s="78"/>
      <c r="J61" s="72">
        <f t="shared" si="1"/>
        <v>3000</v>
      </c>
      <c r="K61" s="78"/>
      <c r="L61" s="78">
        <f t="shared" si="2"/>
        <v>3000</v>
      </c>
      <c r="M61" s="174"/>
      <c r="N61" s="29"/>
      <c r="O61" s="29"/>
      <c r="P61" s="77">
        <f t="shared" si="3"/>
        <v>3000</v>
      </c>
      <c r="Q61" s="77"/>
      <c r="R61" s="77">
        <v>-500</v>
      </c>
      <c r="S61" s="77">
        <f t="shared" si="4"/>
        <v>2500</v>
      </c>
    </row>
    <row r="62" spans="1:19" ht="33.75" customHeight="1">
      <c r="A62" s="45" t="s">
        <v>16</v>
      </c>
      <c r="B62" s="56" t="s">
        <v>306</v>
      </c>
      <c r="C62" s="56" t="s">
        <v>238</v>
      </c>
      <c r="D62" s="56"/>
      <c r="E62" s="57">
        <v>3000</v>
      </c>
      <c r="F62" s="78"/>
      <c r="G62" s="78"/>
      <c r="H62" s="72">
        <f t="shared" si="0"/>
        <v>3000</v>
      </c>
      <c r="I62" s="78"/>
      <c r="J62" s="72">
        <f t="shared" si="1"/>
        <v>3000</v>
      </c>
      <c r="K62" s="78"/>
      <c r="L62" s="78">
        <f t="shared" si="2"/>
        <v>3000</v>
      </c>
      <c r="M62" s="174"/>
      <c r="N62" s="29"/>
      <c r="O62" s="29"/>
      <c r="P62" s="78">
        <f t="shared" si="3"/>
        <v>3000</v>
      </c>
      <c r="Q62" s="78"/>
      <c r="R62" s="78">
        <v>-500</v>
      </c>
      <c r="S62" s="77">
        <f t="shared" si="4"/>
        <v>2500</v>
      </c>
    </row>
    <row r="63" spans="1:19" s="4" customFormat="1" ht="20.25" customHeight="1">
      <c r="A63" s="45" t="s">
        <v>30</v>
      </c>
      <c r="B63" s="56" t="s">
        <v>306</v>
      </c>
      <c r="C63" s="56" t="s">
        <v>239</v>
      </c>
      <c r="D63" s="56"/>
      <c r="E63" s="57">
        <f>E64</f>
        <v>3000</v>
      </c>
      <c r="F63" s="77"/>
      <c r="G63" s="77"/>
      <c r="H63" s="72">
        <f t="shared" si="0"/>
        <v>3000</v>
      </c>
      <c r="I63" s="77"/>
      <c r="J63" s="72">
        <f t="shared" si="1"/>
        <v>3000</v>
      </c>
      <c r="K63" s="77"/>
      <c r="L63" s="78">
        <f t="shared" si="2"/>
        <v>3000</v>
      </c>
      <c r="M63" s="191"/>
      <c r="N63" s="104"/>
      <c r="O63" s="104"/>
      <c r="P63" s="78">
        <f t="shared" si="3"/>
        <v>3000</v>
      </c>
      <c r="Q63" s="78"/>
      <c r="R63" s="78">
        <v>-500</v>
      </c>
      <c r="S63" s="77">
        <f t="shared" si="4"/>
        <v>2500</v>
      </c>
    </row>
    <row r="64" spans="1:19" s="2" customFormat="1" ht="20.25" customHeight="1">
      <c r="A64" s="45" t="s">
        <v>307</v>
      </c>
      <c r="B64" s="56" t="s">
        <v>306</v>
      </c>
      <c r="C64" s="56" t="s">
        <v>240</v>
      </c>
      <c r="D64" s="56"/>
      <c r="E64" s="57">
        <v>3000</v>
      </c>
      <c r="F64" s="78"/>
      <c r="G64" s="78"/>
      <c r="H64" s="72">
        <f t="shared" si="0"/>
        <v>3000</v>
      </c>
      <c r="I64" s="78"/>
      <c r="J64" s="72">
        <f t="shared" si="1"/>
        <v>3000</v>
      </c>
      <c r="K64" s="78"/>
      <c r="L64" s="78">
        <f t="shared" si="2"/>
        <v>3000</v>
      </c>
      <c r="M64" s="192"/>
      <c r="N64" s="29"/>
      <c r="O64" s="29"/>
      <c r="P64" s="78">
        <f t="shared" si="3"/>
        <v>3000</v>
      </c>
      <c r="Q64" s="78"/>
      <c r="R64" s="78">
        <v>-500</v>
      </c>
      <c r="S64" s="77">
        <f t="shared" si="4"/>
        <v>2500</v>
      </c>
    </row>
    <row r="65" spans="1:19" s="2" customFormat="1" ht="20.25" customHeight="1">
      <c r="A65" s="31" t="s">
        <v>81</v>
      </c>
      <c r="B65" s="56" t="s">
        <v>306</v>
      </c>
      <c r="C65" s="56" t="s">
        <v>240</v>
      </c>
      <c r="D65" s="56" t="s">
        <v>79</v>
      </c>
      <c r="E65" s="57">
        <v>3000</v>
      </c>
      <c r="F65" s="78"/>
      <c r="G65" s="78"/>
      <c r="H65" s="72">
        <f t="shared" si="0"/>
        <v>3000</v>
      </c>
      <c r="I65" s="78"/>
      <c r="J65" s="72">
        <f t="shared" si="1"/>
        <v>3000</v>
      </c>
      <c r="K65" s="78"/>
      <c r="L65" s="78">
        <f t="shared" si="2"/>
        <v>3000</v>
      </c>
      <c r="M65" s="192"/>
      <c r="N65" s="29"/>
      <c r="O65" s="29"/>
      <c r="P65" s="78">
        <f t="shared" si="3"/>
        <v>3000</v>
      </c>
      <c r="Q65" s="78"/>
      <c r="R65" s="78">
        <v>-500</v>
      </c>
      <c r="S65" s="77">
        <f t="shared" si="4"/>
        <v>2500</v>
      </c>
    </row>
    <row r="66" spans="1:19" ht="23.25" customHeight="1">
      <c r="A66" s="40" t="s">
        <v>212</v>
      </c>
      <c r="B66" s="54" t="s">
        <v>130</v>
      </c>
      <c r="C66" s="54"/>
      <c r="D66" s="54"/>
      <c r="E66" s="72">
        <f>SUM(E68)</f>
        <v>370</v>
      </c>
      <c r="F66" s="78"/>
      <c r="G66" s="78"/>
      <c r="H66" s="72">
        <f t="shared" si="0"/>
        <v>370</v>
      </c>
      <c r="I66" s="78"/>
      <c r="J66" s="72">
        <f t="shared" si="1"/>
        <v>370</v>
      </c>
      <c r="K66" s="78"/>
      <c r="L66" s="77">
        <f t="shared" si="2"/>
        <v>370</v>
      </c>
      <c r="M66" s="193"/>
      <c r="N66" s="77">
        <f>N72</f>
        <v>638.79999999999995</v>
      </c>
      <c r="O66" s="104"/>
      <c r="P66" s="77">
        <f t="shared" si="3"/>
        <v>1008.8</v>
      </c>
      <c r="Q66" s="77">
        <f>Q72</f>
        <v>0</v>
      </c>
      <c r="R66" s="77">
        <f>R72</f>
        <v>-184</v>
      </c>
      <c r="S66" s="77">
        <f t="shared" si="4"/>
        <v>824.8</v>
      </c>
    </row>
    <row r="67" spans="1:19" ht="35.25" customHeight="1">
      <c r="A67" s="43" t="s">
        <v>269</v>
      </c>
      <c r="B67" s="56" t="s">
        <v>130</v>
      </c>
      <c r="C67" s="56" t="s">
        <v>241</v>
      </c>
      <c r="D67" s="56"/>
      <c r="E67" s="57">
        <f>E68</f>
        <v>370</v>
      </c>
      <c r="F67" s="78"/>
      <c r="G67" s="78"/>
      <c r="H67" s="72">
        <f t="shared" si="0"/>
        <v>370</v>
      </c>
      <c r="I67" s="78"/>
      <c r="J67" s="72">
        <f t="shared" si="1"/>
        <v>370</v>
      </c>
      <c r="K67" s="78"/>
      <c r="L67" s="78">
        <f t="shared" si="2"/>
        <v>370</v>
      </c>
      <c r="M67" s="174"/>
      <c r="N67" s="29"/>
      <c r="O67" s="29"/>
      <c r="P67" s="78">
        <f t="shared" si="3"/>
        <v>370</v>
      </c>
      <c r="Q67" s="78"/>
      <c r="R67" s="78"/>
      <c r="S67" s="77">
        <f t="shared" si="4"/>
        <v>370</v>
      </c>
    </row>
    <row r="68" spans="1:19" s="4" customFormat="1" ht="31.5" customHeight="1">
      <c r="A68" s="31" t="s">
        <v>200</v>
      </c>
      <c r="B68" s="56" t="s">
        <v>130</v>
      </c>
      <c r="C68" s="56" t="s">
        <v>242</v>
      </c>
      <c r="D68" s="56"/>
      <c r="E68" s="57">
        <f>E69</f>
        <v>370</v>
      </c>
      <c r="F68" s="77"/>
      <c r="G68" s="77"/>
      <c r="H68" s="72">
        <f t="shared" si="0"/>
        <v>370</v>
      </c>
      <c r="I68" s="77"/>
      <c r="J68" s="72">
        <f t="shared" si="1"/>
        <v>370</v>
      </c>
      <c r="K68" s="77"/>
      <c r="L68" s="78">
        <f t="shared" si="2"/>
        <v>370</v>
      </c>
      <c r="M68" s="191"/>
      <c r="N68" s="104"/>
      <c r="O68" s="104"/>
      <c r="P68" s="78">
        <f t="shared" si="3"/>
        <v>370</v>
      </c>
      <c r="Q68" s="78"/>
      <c r="R68" s="78"/>
      <c r="S68" s="77">
        <f t="shared" si="4"/>
        <v>370</v>
      </c>
    </row>
    <row r="69" spans="1:19" s="4" customFormat="1" ht="45" customHeight="1">
      <c r="A69" s="45" t="s">
        <v>280</v>
      </c>
      <c r="B69" s="56" t="s">
        <v>130</v>
      </c>
      <c r="C69" s="56" t="s">
        <v>243</v>
      </c>
      <c r="D69" s="56"/>
      <c r="E69" s="57">
        <f>E70+E71</f>
        <v>370</v>
      </c>
      <c r="F69" s="77"/>
      <c r="G69" s="77"/>
      <c r="H69" s="72">
        <f t="shared" si="0"/>
        <v>370</v>
      </c>
      <c r="I69" s="77"/>
      <c r="J69" s="72">
        <f t="shared" si="1"/>
        <v>370</v>
      </c>
      <c r="K69" s="77"/>
      <c r="L69" s="78">
        <f t="shared" si="2"/>
        <v>370</v>
      </c>
      <c r="M69" s="191"/>
      <c r="N69" s="104"/>
      <c r="O69" s="104"/>
      <c r="P69" s="78">
        <f t="shared" si="3"/>
        <v>370</v>
      </c>
      <c r="Q69" s="78"/>
      <c r="R69" s="78"/>
      <c r="S69" s="77">
        <f t="shared" si="4"/>
        <v>370</v>
      </c>
    </row>
    <row r="70" spans="1:19" s="4" customFormat="1" ht="35.25" customHeight="1">
      <c r="A70" s="45" t="s">
        <v>196</v>
      </c>
      <c r="B70" s="56" t="s">
        <v>130</v>
      </c>
      <c r="C70" s="56" t="s">
        <v>244</v>
      </c>
      <c r="D70" s="56" t="s">
        <v>195</v>
      </c>
      <c r="E70" s="57">
        <v>320</v>
      </c>
      <c r="F70" s="77"/>
      <c r="G70" s="77"/>
      <c r="H70" s="72">
        <f t="shared" si="0"/>
        <v>320</v>
      </c>
      <c r="I70" s="77"/>
      <c r="J70" s="72">
        <f t="shared" si="1"/>
        <v>320</v>
      </c>
      <c r="K70" s="77"/>
      <c r="L70" s="78">
        <f t="shared" si="2"/>
        <v>320</v>
      </c>
      <c r="M70" s="191"/>
      <c r="N70" s="104"/>
      <c r="O70" s="104"/>
      <c r="P70" s="78">
        <f t="shared" si="3"/>
        <v>320</v>
      </c>
      <c r="Q70" s="78"/>
      <c r="R70" s="78"/>
      <c r="S70" s="77">
        <f t="shared" si="4"/>
        <v>320</v>
      </c>
    </row>
    <row r="71" spans="1:19" s="4" customFormat="1" ht="35.25" customHeight="1">
      <c r="A71" s="45" t="s">
        <v>192</v>
      </c>
      <c r="B71" s="56" t="s">
        <v>130</v>
      </c>
      <c r="C71" s="56" t="s">
        <v>244</v>
      </c>
      <c r="D71" s="56" t="s">
        <v>191</v>
      </c>
      <c r="E71" s="57">
        <v>50</v>
      </c>
      <c r="F71" s="77"/>
      <c r="G71" s="77"/>
      <c r="H71" s="72">
        <f t="shared" si="0"/>
        <v>50</v>
      </c>
      <c r="I71" s="77"/>
      <c r="J71" s="72">
        <f t="shared" si="1"/>
        <v>50</v>
      </c>
      <c r="K71" s="77"/>
      <c r="L71" s="78">
        <f t="shared" si="2"/>
        <v>50</v>
      </c>
      <c r="M71" s="191"/>
      <c r="N71" s="104"/>
      <c r="O71" s="104"/>
      <c r="P71" s="78">
        <f t="shared" si="3"/>
        <v>50</v>
      </c>
      <c r="Q71" s="78"/>
      <c r="R71" s="78"/>
      <c r="S71" s="77">
        <f t="shared" si="4"/>
        <v>50</v>
      </c>
    </row>
    <row r="72" spans="1:19" s="4" customFormat="1" ht="35.25" customHeight="1">
      <c r="A72" s="22" t="s">
        <v>786</v>
      </c>
      <c r="B72" s="56" t="s">
        <v>130</v>
      </c>
      <c r="C72" s="56" t="s">
        <v>785</v>
      </c>
      <c r="D72" s="56" t="s">
        <v>191</v>
      </c>
      <c r="E72" s="57"/>
      <c r="F72" s="77"/>
      <c r="G72" s="77"/>
      <c r="H72" s="72"/>
      <c r="I72" s="77"/>
      <c r="J72" s="72"/>
      <c r="K72" s="77"/>
      <c r="L72" s="78"/>
      <c r="M72" s="191"/>
      <c r="N72" s="78">
        <v>638.79999999999995</v>
      </c>
      <c r="O72" s="78"/>
      <c r="P72" s="78">
        <f t="shared" si="3"/>
        <v>638.79999999999995</v>
      </c>
      <c r="Q72" s="78"/>
      <c r="R72" s="78">
        <v>-184</v>
      </c>
      <c r="S72" s="77">
        <f t="shared" si="4"/>
        <v>454.79999999999995</v>
      </c>
    </row>
    <row r="73" spans="1:19" ht="23.25" customHeight="1">
      <c r="A73" s="40" t="s">
        <v>310</v>
      </c>
      <c r="B73" s="54" t="s">
        <v>311</v>
      </c>
      <c r="C73" s="54"/>
      <c r="D73" s="54"/>
      <c r="E73" s="72">
        <f>SUM(E74)</f>
        <v>2749</v>
      </c>
      <c r="F73" s="78"/>
      <c r="G73" s="78"/>
      <c r="H73" s="72">
        <f t="shared" si="0"/>
        <v>2749</v>
      </c>
      <c r="I73" s="78"/>
      <c r="J73" s="72">
        <f t="shared" si="1"/>
        <v>2749</v>
      </c>
      <c r="K73" s="78"/>
      <c r="L73" s="77">
        <f t="shared" si="2"/>
        <v>2749</v>
      </c>
      <c r="M73" s="193"/>
      <c r="N73" s="104"/>
      <c r="O73" s="104"/>
      <c r="P73" s="77">
        <f t="shared" si="3"/>
        <v>2749</v>
      </c>
      <c r="Q73" s="78"/>
      <c r="R73" s="78"/>
      <c r="S73" s="77">
        <f t="shared" si="4"/>
        <v>2749</v>
      </c>
    </row>
    <row r="74" spans="1:19" ht="34.5" hidden="1" customHeight="1">
      <c r="A74" s="31" t="s">
        <v>16</v>
      </c>
      <c r="B74" s="56" t="s">
        <v>312</v>
      </c>
      <c r="C74" s="56" t="s">
        <v>339</v>
      </c>
      <c r="D74" s="56"/>
      <c r="E74" s="57">
        <f>E75+E78</f>
        <v>2749</v>
      </c>
      <c r="F74" s="78"/>
      <c r="G74" s="78"/>
      <c r="H74" s="72">
        <f t="shared" si="0"/>
        <v>2749</v>
      </c>
      <c r="I74" s="78"/>
      <c r="J74" s="72">
        <f t="shared" si="1"/>
        <v>2749</v>
      </c>
      <c r="K74" s="78"/>
      <c r="L74" s="77">
        <f t="shared" si="2"/>
        <v>2749</v>
      </c>
      <c r="M74" s="193"/>
      <c r="N74" s="104"/>
      <c r="O74" s="104"/>
      <c r="P74" s="77">
        <f t="shared" si="3"/>
        <v>2749</v>
      </c>
      <c r="Q74" s="78"/>
      <c r="R74" s="78"/>
      <c r="S74" s="77">
        <f t="shared" si="4"/>
        <v>2749</v>
      </c>
    </row>
    <row r="75" spans="1:19" s="4" customFormat="1" ht="21" hidden="1" customHeight="1">
      <c r="A75" s="31" t="s">
        <v>70</v>
      </c>
      <c r="B75" s="56" t="s">
        <v>312</v>
      </c>
      <c r="C75" s="56" t="s">
        <v>256</v>
      </c>
      <c r="D75" s="56"/>
      <c r="E75" s="57">
        <f>E76</f>
        <v>1521</v>
      </c>
      <c r="F75" s="77"/>
      <c r="G75" s="77"/>
      <c r="H75" s="72">
        <f t="shared" si="0"/>
        <v>1521</v>
      </c>
      <c r="I75" s="77"/>
      <c r="J75" s="72">
        <f t="shared" si="1"/>
        <v>1521</v>
      </c>
      <c r="K75" s="77"/>
      <c r="L75" s="77">
        <f t="shared" si="2"/>
        <v>1521</v>
      </c>
      <c r="M75" s="193"/>
      <c r="N75" s="104"/>
      <c r="O75" s="104"/>
      <c r="P75" s="77">
        <f t="shared" si="3"/>
        <v>1521</v>
      </c>
      <c r="Q75" s="78"/>
      <c r="R75" s="78"/>
      <c r="S75" s="77">
        <f t="shared" ref="S75:S138" si="5">P75+Q75+R75</f>
        <v>1521</v>
      </c>
    </row>
    <row r="76" spans="1:19" s="4" customFormat="1" ht="31.5" hidden="1" customHeight="1">
      <c r="A76" s="31" t="s">
        <v>205</v>
      </c>
      <c r="B76" s="56" t="s">
        <v>312</v>
      </c>
      <c r="C76" s="56" t="s">
        <v>340</v>
      </c>
      <c r="D76" s="56"/>
      <c r="E76" s="57">
        <f>E77</f>
        <v>1521</v>
      </c>
      <c r="F76" s="77"/>
      <c r="G76" s="77"/>
      <c r="H76" s="72">
        <f t="shared" ref="H76:H139" si="6">E76+F76+G76</f>
        <v>1521</v>
      </c>
      <c r="I76" s="77"/>
      <c r="J76" s="72">
        <f t="shared" ref="J76:J139" si="7">E76+F76+G76+I76</f>
        <v>1521</v>
      </c>
      <c r="K76" s="77"/>
      <c r="L76" s="77">
        <f t="shared" ref="L76:L139" si="8">J76+K76</f>
        <v>1521</v>
      </c>
      <c r="M76" s="193"/>
      <c r="N76" s="104"/>
      <c r="O76" s="104"/>
      <c r="P76" s="77">
        <f t="shared" ref="P76:P139" si="9">L76+N76+O76</f>
        <v>1521</v>
      </c>
      <c r="Q76" s="78"/>
      <c r="R76" s="78"/>
      <c r="S76" s="77">
        <f t="shared" si="5"/>
        <v>1521</v>
      </c>
    </row>
    <row r="77" spans="1:19" s="4" customFormat="1" ht="24.75" hidden="1" customHeight="1">
      <c r="A77" s="31" t="s">
        <v>84</v>
      </c>
      <c r="B77" s="56" t="s">
        <v>312</v>
      </c>
      <c r="C77" s="56" t="s">
        <v>340</v>
      </c>
      <c r="D77" s="56" t="s">
        <v>85</v>
      </c>
      <c r="E77" s="57">
        <v>1521</v>
      </c>
      <c r="F77" s="77"/>
      <c r="G77" s="77"/>
      <c r="H77" s="72">
        <f t="shared" si="6"/>
        <v>1521</v>
      </c>
      <c r="I77" s="77"/>
      <c r="J77" s="72">
        <f t="shared" si="7"/>
        <v>1521</v>
      </c>
      <c r="K77" s="77"/>
      <c r="L77" s="77">
        <f t="shared" si="8"/>
        <v>1521</v>
      </c>
      <c r="M77" s="193"/>
      <c r="N77" s="104"/>
      <c r="O77" s="104"/>
      <c r="P77" s="77">
        <f t="shared" si="9"/>
        <v>1521</v>
      </c>
      <c r="Q77" s="78"/>
      <c r="R77" s="78"/>
      <c r="S77" s="77">
        <f t="shared" si="5"/>
        <v>1521</v>
      </c>
    </row>
    <row r="78" spans="1:19" ht="34.5" hidden="1" customHeight="1">
      <c r="A78" s="31" t="s">
        <v>71</v>
      </c>
      <c r="B78" s="56" t="s">
        <v>312</v>
      </c>
      <c r="C78" s="56" t="s">
        <v>341</v>
      </c>
      <c r="D78" s="56"/>
      <c r="E78" s="57">
        <f>E79</f>
        <v>1228</v>
      </c>
      <c r="F78" s="78"/>
      <c r="G78" s="78"/>
      <c r="H78" s="72">
        <f t="shared" si="6"/>
        <v>1228</v>
      </c>
      <c r="I78" s="78"/>
      <c r="J78" s="72">
        <f t="shared" si="7"/>
        <v>1228</v>
      </c>
      <c r="K78" s="78"/>
      <c r="L78" s="77">
        <f t="shared" si="8"/>
        <v>1228</v>
      </c>
      <c r="M78" s="193"/>
      <c r="N78" s="104"/>
      <c r="O78" s="104"/>
      <c r="P78" s="77">
        <f t="shared" si="9"/>
        <v>1228</v>
      </c>
      <c r="Q78" s="78"/>
      <c r="R78" s="78"/>
      <c r="S78" s="77">
        <f t="shared" si="5"/>
        <v>1228</v>
      </c>
    </row>
    <row r="79" spans="1:19" ht="36.75" hidden="1" customHeight="1">
      <c r="A79" s="31" t="s">
        <v>205</v>
      </c>
      <c r="B79" s="56" t="s">
        <v>312</v>
      </c>
      <c r="C79" s="56" t="s">
        <v>342</v>
      </c>
      <c r="D79" s="56"/>
      <c r="E79" s="57">
        <f>E80</f>
        <v>1228</v>
      </c>
      <c r="F79" s="78"/>
      <c r="G79" s="78"/>
      <c r="H79" s="72">
        <f t="shared" si="6"/>
        <v>1228</v>
      </c>
      <c r="I79" s="78"/>
      <c r="J79" s="72">
        <f t="shared" si="7"/>
        <v>1228</v>
      </c>
      <c r="K79" s="78"/>
      <c r="L79" s="77">
        <f t="shared" si="8"/>
        <v>1228</v>
      </c>
      <c r="M79" s="193"/>
      <c r="N79" s="104"/>
      <c r="O79" s="104"/>
      <c r="P79" s="77">
        <f t="shared" si="9"/>
        <v>1228</v>
      </c>
      <c r="Q79" s="78"/>
      <c r="R79" s="78"/>
      <c r="S79" s="77">
        <f t="shared" si="5"/>
        <v>1228</v>
      </c>
    </row>
    <row r="80" spans="1:19" ht="21" hidden="1" customHeight="1">
      <c r="A80" s="31" t="s">
        <v>84</v>
      </c>
      <c r="B80" s="56" t="s">
        <v>312</v>
      </c>
      <c r="C80" s="56" t="s">
        <v>342</v>
      </c>
      <c r="D80" s="56" t="s">
        <v>85</v>
      </c>
      <c r="E80" s="57">
        <v>1228</v>
      </c>
      <c r="F80" s="78"/>
      <c r="G80" s="78"/>
      <c r="H80" s="72">
        <f t="shared" si="6"/>
        <v>1228</v>
      </c>
      <c r="I80" s="78"/>
      <c r="J80" s="72">
        <f t="shared" si="7"/>
        <v>1228</v>
      </c>
      <c r="K80" s="78"/>
      <c r="L80" s="77">
        <f t="shared" si="8"/>
        <v>1228</v>
      </c>
      <c r="M80" s="193"/>
      <c r="N80" s="104"/>
      <c r="O80" s="104"/>
      <c r="P80" s="77">
        <f t="shared" si="9"/>
        <v>1228</v>
      </c>
      <c r="Q80" s="78"/>
      <c r="R80" s="78"/>
      <c r="S80" s="77">
        <f t="shared" si="5"/>
        <v>1228</v>
      </c>
    </row>
    <row r="81" spans="1:19" ht="31.5" hidden="1" customHeight="1">
      <c r="A81" s="40" t="s">
        <v>158</v>
      </c>
      <c r="B81" s="54" t="s">
        <v>159</v>
      </c>
      <c r="C81" s="54"/>
      <c r="D81" s="54"/>
      <c r="E81" s="72">
        <f>E82+E89</f>
        <v>7221</v>
      </c>
      <c r="F81" s="78"/>
      <c r="G81" s="78"/>
      <c r="H81" s="72">
        <f t="shared" si="6"/>
        <v>7221</v>
      </c>
      <c r="I81" s="78"/>
      <c r="J81" s="72">
        <f t="shared" si="7"/>
        <v>7221</v>
      </c>
      <c r="K81" s="78"/>
      <c r="L81" s="77">
        <f t="shared" si="8"/>
        <v>7221</v>
      </c>
      <c r="M81" s="193"/>
      <c r="N81" s="104"/>
      <c r="O81" s="104"/>
      <c r="P81" s="77">
        <f t="shared" si="9"/>
        <v>7221</v>
      </c>
      <c r="Q81" s="78"/>
      <c r="R81" s="78"/>
      <c r="S81" s="77">
        <f t="shared" si="5"/>
        <v>7221</v>
      </c>
    </row>
    <row r="82" spans="1:19" ht="39.75" hidden="1" customHeight="1">
      <c r="A82" s="40" t="s">
        <v>150</v>
      </c>
      <c r="B82" s="54" t="s">
        <v>193</v>
      </c>
      <c r="C82" s="54"/>
      <c r="D82" s="54"/>
      <c r="E82" s="72">
        <f>E83</f>
        <v>5996</v>
      </c>
      <c r="F82" s="78"/>
      <c r="G82" s="78"/>
      <c r="H82" s="72">
        <f t="shared" si="6"/>
        <v>5996</v>
      </c>
      <c r="I82" s="78"/>
      <c r="J82" s="72">
        <f t="shared" si="7"/>
        <v>5996</v>
      </c>
      <c r="K82" s="78"/>
      <c r="L82" s="78">
        <f t="shared" si="8"/>
        <v>5996</v>
      </c>
      <c r="M82" s="174"/>
      <c r="N82" s="29"/>
      <c r="O82" s="29"/>
      <c r="P82" s="78">
        <f t="shared" si="9"/>
        <v>5996</v>
      </c>
      <c r="Q82" s="78"/>
      <c r="R82" s="78"/>
      <c r="S82" s="77">
        <f t="shared" si="5"/>
        <v>5996</v>
      </c>
    </row>
    <row r="83" spans="1:19" ht="44.25" hidden="1" customHeight="1">
      <c r="A83" s="40" t="s">
        <v>675</v>
      </c>
      <c r="B83" s="54" t="s">
        <v>193</v>
      </c>
      <c r="C83" s="54" t="s">
        <v>261</v>
      </c>
      <c r="D83" s="56"/>
      <c r="E83" s="57">
        <f>SUM(E85)</f>
        <v>5996</v>
      </c>
      <c r="F83" s="78"/>
      <c r="G83" s="78"/>
      <c r="H83" s="72">
        <f t="shared" si="6"/>
        <v>5996</v>
      </c>
      <c r="I83" s="78"/>
      <c r="J83" s="72">
        <f t="shared" si="7"/>
        <v>5996</v>
      </c>
      <c r="K83" s="78"/>
      <c r="L83" s="78">
        <f t="shared" si="8"/>
        <v>5996</v>
      </c>
      <c r="M83" s="174"/>
      <c r="N83" s="29"/>
      <c r="O83" s="29"/>
      <c r="P83" s="78">
        <f t="shared" si="9"/>
        <v>5996</v>
      </c>
      <c r="Q83" s="78"/>
      <c r="R83" s="78"/>
      <c r="S83" s="77">
        <f t="shared" si="5"/>
        <v>5996</v>
      </c>
    </row>
    <row r="84" spans="1:19" s="11" customFormat="1" ht="35.25" hidden="1" customHeight="1">
      <c r="A84" s="42" t="s">
        <v>379</v>
      </c>
      <c r="B84" s="56" t="s">
        <v>193</v>
      </c>
      <c r="C84" s="56" t="s">
        <v>386</v>
      </c>
      <c r="D84" s="56"/>
      <c r="E84" s="57">
        <f>E85</f>
        <v>5996</v>
      </c>
      <c r="F84" s="77"/>
      <c r="G84" s="77"/>
      <c r="H84" s="72">
        <f t="shared" si="6"/>
        <v>5996</v>
      </c>
      <c r="I84" s="77"/>
      <c r="J84" s="72">
        <f t="shared" si="7"/>
        <v>5996</v>
      </c>
      <c r="K84" s="77"/>
      <c r="L84" s="78">
        <f t="shared" si="8"/>
        <v>5996</v>
      </c>
      <c r="M84" s="193"/>
      <c r="N84" s="104"/>
      <c r="O84" s="104"/>
      <c r="P84" s="78">
        <f t="shared" si="9"/>
        <v>5996</v>
      </c>
      <c r="Q84" s="78"/>
      <c r="R84" s="78"/>
      <c r="S84" s="77">
        <f t="shared" si="5"/>
        <v>5996</v>
      </c>
    </row>
    <row r="85" spans="1:19" s="2" customFormat="1" ht="32.25" hidden="1" customHeight="1">
      <c r="A85" s="44" t="s">
        <v>178</v>
      </c>
      <c r="B85" s="56" t="s">
        <v>193</v>
      </c>
      <c r="C85" s="56" t="s">
        <v>387</v>
      </c>
      <c r="D85" s="56"/>
      <c r="E85" s="57">
        <f>SUM(E86:E88)</f>
        <v>5996</v>
      </c>
      <c r="F85" s="78"/>
      <c r="G85" s="78"/>
      <c r="H85" s="72">
        <f t="shared" si="6"/>
        <v>5996</v>
      </c>
      <c r="I85" s="78"/>
      <c r="J85" s="72">
        <f t="shared" si="7"/>
        <v>5996</v>
      </c>
      <c r="K85" s="78"/>
      <c r="L85" s="78">
        <f t="shared" si="8"/>
        <v>5996</v>
      </c>
      <c r="M85" s="192"/>
      <c r="N85" s="29"/>
      <c r="O85" s="29"/>
      <c r="P85" s="78">
        <f t="shared" si="9"/>
        <v>5996</v>
      </c>
      <c r="Q85" s="78"/>
      <c r="R85" s="78"/>
      <c r="S85" s="77">
        <f t="shared" si="5"/>
        <v>5996</v>
      </c>
    </row>
    <row r="86" spans="1:19" s="2" customFormat="1" ht="24.75" hidden="1" customHeight="1">
      <c r="A86" s="45" t="s">
        <v>146</v>
      </c>
      <c r="B86" s="56" t="s">
        <v>193</v>
      </c>
      <c r="C86" s="56" t="s">
        <v>387</v>
      </c>
      <c r="D86" s="56" t="s">
        <v>143</v>
      </c>
      <c r="E86" s="57">
        <v>4588</v>
      </c>
      <c r="F86" s="78"/>
      <c r="G86" s="78"/>
      <c r="H86" s="72">
        <f t="shared" si="6"/>
        <v>4588</v>
      </c>
      <c r="I86" s="78"/>
      <c r="J86" s="72">
        <f t="shared" si="7"/>
        <v>4588</v>
      </c>
      <c r="K86" s="78"/>
      <c r="L86" s="78">
        <f t="shared" si="8"/>
        <v>4588</v>
      </c>
      <c r="M86" s="192"/>
      <c r="N86" s="29"/>
      <c r="O86" s="29"/>
      <c r="P86" s="78">
        <f t="shared" si="9"/>
        <v>4588</v>
      </c>
      <c r="Q86" s="78"/>
      <c r="R86" s="78"/>
      <c r="S86" s="77">
        <f t="shared" si="5"/>
        <v>4588</v>
      </c>
    </row>
    <row r="87" spans="1:19" ht="39.75" hidden="1" customHeight="1">
      <c r="A87" s="45" t="s">
        <v>192</v>
      </c>
      <c r="B87" s="61" t="s">
        <v>193</v>
      </c>
      <c r="C87" s="56" t="s">
        <v>387</v>
      </c>
      <c r="D87" s="61" t="s">
        <v>191</v>
      </c>
      <c r="E87" s="75">
        <v>1388</v>
      </c>
      <c r="F87" s="78"/>
      <c r="G87" s="78"/>
      <c r="H87" s="72">
        <f t="shared" si="6"/>
        <v>1388</v>
      </c>
      <c r="I87" s="78"/>
      <c r="J87" s="72">
        <f t="shared" si="7"/>
        <v>1388</v>
      </c>
      <c r="K87" s="78"/>
      <c r="L87" s="78">
        <f t="shared" si="8"/>
        <v>1388</v>
      </c>
      <c r="M87" s="174"/>
      <c r="N87" s="29"/>
      <c r="O87" s="29"/>
      <c r="P87" s="78">
        <f t="shared" si="9"/>
        <v>1388</v>
      </c>
      <c r="Q87" s="78"/>
      <c r="R87" s="78"/>
      <c r="S87" s="77">
        <f t="shared" si="5"/>
        <v>1388</v>
      </c>
    </row>
    <row r="88" spans="1:19" ht="39.75" hidden="1" customHeight="1">
      <c r="A88" s="45" t="s">
        <v>31</v>
      </c>
      <c r="B88" s="61" t="s">
        <v>193</v>
      </c>
      <c r="C88" s="56" t="s">
        <v>387</v>
      </c>
      <c r="D88" s="61" t="s">
        <v>207</v>
      </c>
      <c r="E88" s="75">
        <v>20</v>
      </c>
      <c r="F88" s="78"/>
      <c r="G88" s="78"/>
      <c r="H88" s="72">
        <f t="shared" si="6"/>
        <v>20</v>
      </c>
      <c r="I88" s="78"/>
      <c r="J88" s="72">
        <f t="shared" si="7"/>
        <v>20</v>
      </c>
      <c r="K88" s="78"/>
      <c r="L88" s="78">
        <f t="shared" si="8"/>
        <v>20</v>
      </c>
      <c r="M88" s="174"/>
      <c r="N88" s="29"/>
      <c r="O88" s="29"/>
      <c r="P88" s="78">
        <f t="shared" si="9"/>
        <v>20</v>
      </c>
      <c r="Q88" s="78"/>
      <c r="R88" s="78"/>
      <c r="S88" s="77">
        <f t="shared" si="5"/>
        <v>20</v>
      </c>
    </row>
    <row r="89" spans="1:19" ht="38.25" hidden="1" customHeight="1">
      <c r="A89" s="43" t="s">
        <v>541</v>
      </c>
      <c r="B89" s="58" t="s">
        <v>54</v>
      </c>
      <c r="C89" s="54" t="s">
        <v>542</v>
      </c>
      <c r="D89" s="61"/>
      <c r="E89" s="76">
        <f>SUM(E90,E94,E98,E102)</f>
        <v>1225</v>
      </c>
      <c r="F89" s="78"/>
      <c r="G89" s="78"/>
      <c r="H89" s="72">
        <f t="shared" si="6"/>
        <v>1225</v>
      </c>
      <c r="I89" s="78">
        <f>I90+I94+I98+I102</f>
        <v>0</v>
      </c>
      <c r="J89" s="72">
        <f t="shared" si="7"/>
        <v>1225</v>
      </c>
      <c r="K89" s="78"/>
      <c r="L89" s="78">
        <f t="shared" si="8"/>
        <v>1225</v>
      </c>
      <c r="M89" s="174"/>
      <c r="N89" s="29"/>
      <c r="O89" s="29"/>
      <c r="P89" s="78">
        <f t="shared" si="9"/>
        <v>1225</v>
      </c>
      <c r="Q89" s="78"/>
      <c r="R89" s="78"/>
      <c r="S89" s="77">
        <f t="shared" si="5"/>
        <v>1225</v>
      </c>
    </row>
    <row r="90" spans="1:19" s="2" customFormat="1" ht="45" hidden="1" customHeight="1">
      <c r="A90" s="41" t="s">
        <v>697</v>
      </c>
      <c r="B90" s="54" t="s">
        <v>54</v>
      </c>
      <c r="C90" s="54" t="s">
        <v>245</v>
      </c>
      <c r="D90" s="54"/>
      <c r="E90" s="72">
        <f>SUM(E92)</f>
        <v>950</v>
      </c>
      <c r="F90" s="78"/>
      <c r="G90" s="78"/>
      <c r="H90" s="72">
        <f t="shared" si="6"/>
        <v>950</v>
      </c>
      <c r="I90" s="77">
        <f>I91</f>
        <v>-470</v>
      </c>
      <c r="J90" s="72">
        <f t="shared" si="7"/>
        <v>480</v>
      </c>
      <c r="K90" s="78"/>
      <c r="L90" s="78">
        <f t="shared" si="8"/>
        <v>480</v>
      </c>
      <c r="M90" s="192"/>
      <c r="N90" s="29"/>
      <c r="O90" s="29"/>
      <c r="P90" s="78">
        <f t="shared" si="9"/>
        <v>480</v>
      </c>
      <c r="Q90" s="78"/>
      <c r="R90" s="78"/>
      <c r="S90" s="77">
        <f t="shared" si="5"/>
        <v>480</v>
      </c>
    </row>
    <row r="91" spans="1:19" s="2" customFormat="1" ht="39" hidden="1" customHeight="1">
      <c r="A91" s="42" t="s">
        <v>375</v>
      </c>
      <c r="B91" s="56" t="s">
        <v>54</v>
      </c>
      <c r="C91" s="56" t="s">
        <v>388</v>
      </c>
      <c r="D91" s="54"/>
      <c r="E91" s="57">
        <f>SUM(E92)</f>
        <v>950</v>
      </c>
      <c r="F91" s="78"/>
      <c r="G91" s="78"/>
      <c r="H91" s="72">
        <f t="shared" si="6"/>
        <v>950</v>
      </c>
      <c r="I91" s="78">
        <f>I92</f>
        <v>-470</v>
      </c>
      <c r="J91" s="72">
        <f t="shared" si="7"/>
        <v>480</v>
      </c>
      <c r="K91" s="78"/>
      <c r="L91" s="78">
        <f t="shared" si="8"/>
        <v>480</v>
      </c>
      <c r="M91" s="192"/>
      <c r="N91" s="29"/>
      <c r="O91" s="29"/>
      <c r="P91" s="78">
        <f t="shared" si="9"/>
        <v>480</v>
      </c>
      <c r="Q91" s="78"/>
      <c r="R91" s="78"/>
      <c r="S91" s="77">
        <f t="shared" si="5"/>
        <v>480</v>
      </c>
    </row>
    <row r="92" spans="1:19" s="3" customFormat="1" ht="46.5" hidden="1" customHeight="1">
      <c r="A92" s="42" t="s">
        <v>735</v>
      </c>
      <c r="B92" s="56" t="s">
        <v>54</v>
      </c>
      <c r="C92" s="56" t="s">
        <v>389</v>
      </c>
      <c r="D92" s="56"/>
      <c r="E92" s="57">
        <f>SUM(E93)</f>
        <v>950</v>
      </c>
      <c r="F92" s="132"/>
      <c r="G92" s="132"/>
      <c r="H92" s="72">
        <f t="shared" si="6"/>
        <v>950</v>
      </c>
      <c r="I92" s="78">
        <f>I93</f>
        <v>-470</v>
      </c>
      <c r="J92" s="72">
        <f t="shared" si="7"/>
        <v>480</v>
      </c>
      <c r="K92" s="132"/>
      <c r="L92" s="78">
        <f t="shared" si="8"/>
        <v>480</v>
      </c>
      <c r="M92" s="194"/>
      <c r="N92" s="203"/>
      <c r="O92" s="203"/>
      <c r="P92" s="78">
        <f t="shared" si="9"/>
        <v>480</v>
      </c>
      <c r="Q92" s="132"/>
      <c r="R92" s="132"/>
      <c r="S92" s="77">
        <f t="shared" si="5"/>
        <v>480</v>
      </c>
    </row>
    <row r="93" spans="1:19" s="3" customFormat="1" ht="44.25" hidden="1" customHeight="1">
      <c r="A93" s="45" t="s">
        <v>192</v>
      </c>
      <c r="B93" s="56" t="s">
        <v>54</v>
      </c>
      <c r="C93" s="56" t="s">
        <v>389</v>
      </c>
      <c r="D93" s="56" t="s">
        <v>191</v>
      </c>
      <c r="E93" s="57">
        <v>950</v>
      </c>
      <c r="F93" s="132"/>
      <c r="G93" s="132"/>
      <c r="H93" s="72">
        <f t="shared" si="6"/>
        <v>950</v>
      </c>
      <c r="I93" s="78">
        <v>-470</v>
      </c>
      <c r="J93" s="72">
        <f t="shared" si="7"/>
        <v>480</v>
      </c>
      <c r="K93" s="132"/>
      <c r="L93" s="78">
        <f t="shared" si="8"/>
        <v>480</v>
      </c>
      <c r="M93" s="194">
        <v>500</v>
      </c>
      <c r="N93" s="203"/>
      <c r="O93" s="203"/>
      <c r="P93" s="78">
        <f t="shared" si="9"/>
        <v>480</v>
      </c>
      <c r="Q93" s="132"/>
      <c r="R93" s="132"/>
      <c r="S93" s="77">
        <f t="shared" si="5"/>
        <v>480</v>
      </c>
    </row>
    <row r="94" spans="1:19" s="2" customFormat="1" ht="46.5" hidden="1" customHeight="1">
      <c r="A94" s="41" t="s">
        <v>698</v>
      </c>
      <c r="B94" s="54" t="s">
        <v>54</v>
      </c>
      <c r="C94" s="54" t="s">
        <v>246</v>
      </c>
      <c r="D94" s="54"/>
      <c r="E94" s="72">
        <f>SUM(E96)</f>
        <v>55</v>
      </c>
      <c r="F94" s="78"/>
      <c r="G94" s="78"/>
      <c r="H94" s="72">
        <f t="shared" si="6"/>
        <v>55</v>
      </c>
      <c r="I94" s="78"/>
      <c r="J94" s="72">
        <f t="shared" si="7"/>
        <v>55</v>
      </c>
      <c r="K94" s="78"/>
      <c r="L94" s="78">
        <f t="shared" si="8"/>
        <v>55</v>
      </c>
      <c r="M94" s="192"/>
      <c r="N94" s="29"/>
      <c r="O94" s="29"/>
      <c r="P94" s="78">
        <f t="shared" si="9"/>
        <v>55</v>
      </c>
      <c r="Q94" s="78"/>
      <c r="R94" s="78"/>
      <c r="S94" s="77">
        <f t="shared" si="5"/>
        <v>55</v>
      </c>
    </row>
    <row r="95" spans="1:19" s="2" customFormat="1" ht="36" hidden="1" customHeight="1">
      <c r="A95" s="42" t="s">
        <v>374</v>
      </c>
      <c r="B95" s="56" t="s">
        <v>54</v>
      </c>
      <c r="C95" s="56" t="s">
        <v>390</v>
      </c>
      <c r="D95" s="54"/>
      <c r="E95" s="57">
        <f>SUM(E96)</f>
        <v>55</v>
      </c>
      <c r="F95" s="78"/>
      <c r="G95" s="78"/>
      <c r="H95" s="72">
        <f t="shared" si="6"/>
        <v>55</v>
      </c>
      <c r="I95" s="78"/>
      <c r="J95" s="72">
        <f t="shared" si="7"/>
        <v>55</v>
      </c>
      <c r="K95" s="78"/>
      <c r="L95" s="78">
        <f t="shared" si="8"/>
        <v>55</v>
      </c>
      <c r="M95" s="192"/>
      <c r="N95" s="29"/>
      <c r="O95" s="29"/>
      <c r="P95" s="78">
        <f t="shared" si="9"/>
        <v>55</v>
      </c>
      <c r="Q95" s="78"/>
      <c r="R95" s="78"/>
      <c r="S95" s="77">
        <f t="shared" si="5"/>
        <v>55</v>
      </c>
    </row>
    <row r="96" spans="1:19" s="2" customFormat="1" ht="46.5" hidden="1" customHeight="1">
      <c r="A96" s="42" t="s">
        <v>715</v>
      </c>
      <c r="B96" s="56" t="s">
        <v>54</v>
      </c>
      <c r="C96" s="56" t="s">
        <v>391</v>
      </c>
      <c r="D96" s="56"/>
      <c r="E96" s="57">
        <f>SUM(E97)</f>
        <v>55</v>
      </c>
      <c r="F96" s="78"/>
      <c r="G96" s="78"/>
      <c r="H96" s="72">
        <f t="shared" si="6"/>
        <v>55</v>
      </c>
      <c r="I96" s="78"/>
      <c r="J96" s="72">
        <f t="shared" si="7"/>
        <v>55</v>
      </c>
      <c r="K96" s="78"/>
      <c r="L96" s="78">
        <f t="shared" si="8"/>
        <v>55</v>
      </c>
      <c r="M96" s="192"/>
      <c r="N96" s="29"/>
      <c r="O96" s="29"/>
      <c r="P96" s="78">
        <f t="shared" si="9"/>
        <v>55</v>
      </c>
      <c r="Q96" s="78"/>
      <c r="R96" s="78"/>
      <c r="S96" s="77">
        <f t="shared" si="5"/>
        <v>55</v>
      </c>
    </row>
    <row r="97" spans="1:19" s="2" customFormat="1" ht="36" hidden="1" customHeight="1">
      <c r="A97" s="45" t="s">
        <v>192</v>
      </c>
      <c r="B97" s="56" t="s">
        <v>54</v>
      </c>
      <c r="C97" s="56" t="s">
        <v>391</v>
      </c>
      <c r="D97" s="56" t="s">
        <v>191</v>
      </c>
      <c r="E97" s="57">
        <v>55</v>
      </c>
      <c r="F97" s="78"/>
      <c r="G97" s="78"/>
      <c r="H97" s="72">
        <f t="shared" si="6"/>
        <v>55</v>
      </c>
      <c r="I97" s="78"/>
      <c r="J97" s="72">
        <f t="shared" si="7"/>
        <v>55</v>
      </c>
      <c r="K97" s="78"/>
      <c r="L97" s="78">
        <f t="shared" si="8"/>
        <v>55</v>
      </c>
      <c r="M97" s="192"/>
      <c r="N97" s="29"/>
      <c r="O97" s="29"/>
      <c r="P97" s="78">
        <f t="shared" si="9"/>
        <v>55</v>
      </c>
      <c r="Q97" s="78"/>
      <c r="R97" s="78"/>
      <c r="S97" s="77">
        <f t="shared" si="5"/>
        <v>55</v>
      </c>
    </row>
    <row r="98" spans="1:19" s="2" customFormat="1" ht="58.5" hidden="1" customHeight="1">
      <c r="A98" s="41" t="s">
        <v>670</v>
      </c>
      <c r="B98" s="54" t="s">
        <v>54</v>
      </c>
      <c r="C98" s="54" t="s">
        <v>247</v>
      </c>
      <c r="D98" s="54"/>
      <c r="E98" s="72">
        <f>SUM(E100)</f>
        <v>120</v>
      </c>
      <c r="F98" s="78"/>
      <c r="G98" s="78"/>
      <c r="H98" s="72">
        <f t="shared" si="6"/>
        <v>120</v>
      </c>
      <c r="I98" s="77">
        <f>I99</f>
        <v>441</v>
      </c>
      <c r="J98" s="72">
        <f t="shared" si="7"/>
        <v>561</v>
      </c>
      <c r="K98" s="78"/>
      <c r="L98" s="78">
        <f t="shared" si="8"/>
        <v>561</v>
      </c>
      <c r="M98" s="192"/>
      <c r="N98" s="29"/>
      <c r="O98" s="29"/>
      <c r="P98" s="78">
        <f t="shared" si="9"/>
        <v>561</v>
      </c>
      <c r="Q98" s="78"/>
      <c r="R98" s="78"/>
      <c r="S98" s="77">
        <f t="shared" si="5"/>
        <v>561</v>
      </c>
    </row>
    <row r="99" spans="1:19" s="2" customFormat="1" ht="43.5" hidden="1" customHeight="1">
      <c r="A99" s="42" t="s">
        <v>376</v>
      </c>
      <c r="B99" s="56" t="s">
        <v>54</v>
      </c>
      <c r="C99" s="56" t="s">
        <v>447</v>
      </c>
      <c r="D99" s="54"/>
      <c r="E99" s="57">
        <f>SUM(E100)</f>
        <v>120</v>
      </c>
      <c r="F99" s="78"/>
      <c r="G99" s="78"/>
      <c r="H99" s="72">
        <f t="shared" si="6"/>
        <v>120</v>
      </c>
      <c r="I99" s="78">
        <f>I100</f>
        <v>441</v>
      </c>
      <c r="J99" s="72">
        <f t="shared" si="7"/>
        <v>561</v>
      </c>
      <c r="K99" s="78"/>
      <c r="L99" s="78">
        <f t="shared" si="8"/>
        <v>561</v>
      </c>
      <c r="M99" s="192"/>
      <c r="N99" s="29"/>
      <c r="O99" s="29"/>
      <c r="P99" s="78">
        <f t="shared" si="9"/>
        <v>561</v>
      </c>
      <c r="Q99" s="78"/>
      <c r="R99" s="78"/>
      <c r="S99" s="77">
        <f t="shared" si="5"/>
        <v>561</v>
      </c>
    </row>
    <row r="100" spans="1:19" s="3" customFormat="1" ht="57.75" hidden="1" customHeight="1">
      <c r="A100" s="42" t="s">
        <v>711</v>
      </c>
      <c r="B100" s="56" t="s">
        <v>54</v>
      </c>
      <c r="C100" s="56" t="s">
        <v>442</v>
      </c>
      <c r="D100" s="56"/>
      <c r="E100" s="57">
        <f>SUM(E101)</f>
        <v>120</v>
      </c>
      <c r="F100" s="132"/>
      <c r="G100" s="132"/>
      <c r="H100" s="72">
        <f t="shared" si="6"/>
        <v>120</v>
      </c>
      <c r="I100" s="78">
        <f>I101</f>
        <v>441</v>
      </c>
      <c r="J100" s="72">
        <f t="shared" si="7"/>
        <v>561</v>
      </c>
      <c r="K100" s="132"/>
      <c r="L100" s="78">
        <f t="shared" si="8"/>
        <v>561</v>
      </c>
      <c r="M100" s="194"/>
      <c r="N100" s="203"/>
      <c r="O100" s="203"/>
      <c r="P100" s="78">
        <f t="shared" si="9"/>
        <v>561</v>
      </c>
      <c r="Q100" s="132"/>
      <c r="R100" s="132"/>
      <c r="S100" s="77">
        <f t="shared" si="5"/>
        <v>561</v>
      </c>
    </row>
    <row r="101" spans="1:19" s="3" customFormat="1" ht="51.75" hidden="1" customHeight="1">
      <c r="A101" s="45" t="s">
        <v>192</v>
      </c>
      <c r="B101" s="56" t="s">
        <v>54</v>
      </c>
      <c r="C101" s="56" t="s">
        <v>442</v>
      </c>
      <c r="D101" s="56" t="s">
        <v>191</v>
      </c>
      <c r="E101" s="57">
        <v>120</v>
      </c>
      <c r="F101" s="132"/>
      <c r="G101" s="132"/>
      <c r="H101" s="72">
        <f t="shared" si="6"/>
        <v>120</v>
      </c>
      <c r="I101" s="78">
        <v>441</v>
      </c>
      <c r="J101" s="72">
        <f t="shared" si="7"/>
        <v>561</v>
      </c>
      <c r="K101" s="132"/>
      <c r="L101" s="78">
        <f t="shared" si="8"/>
        <v>561</v>
      </c>
      <c r="M101" s="194"/>
      <c r="N101" s="203"/>
      <c r="O101" s="203"/>
      <c r="P101" s="78">
        <f t="shared" si="9"/>
        <v>561</v>
      </c>
      <c r="Q101" s="132"/>
      <c r="R101" s="132"/>
      <c r="S101" s="77">
        <f t="shared" si="5"/>
        <v>561</v>
      </c>
    </row>
    <row r="102" spans="1:19" s="2" customFormat="1" ht="42.75" hidden="1" customHeight="1">
      <c r="A102" s="41" t="s">
        <v>699</v>
      </c>
      <c r="B102" s="54" t="s">
        <v>54</v>
      </c>
      <c r="C102" s="54" t="s">
        <v>248</v>
      </c>
      <c r="D102" s="54"/>
      <c r="E102" s="72">
        <f>SUM(E104)</f>
        <v>100</v>
      </c>
      <c r="F102" s="78"/>
      <c r="G102" s="78"/>
      <c r="H102" s="72">
        <f t="shared" si="6"/>
        <v>100</v>
      </c>
      <c r="I102" s="77">
        <f>I103</f>
        <v>29</v>
      </c>
      <c r="J102" s="72">
        <f t="shared" si="7"/>
        <v>129</v>
      </c>
      <c r="K102" s="78"/>
      <c r="L102" s="78">
        <f t="shared" si="8"/>
        <v>129</v>
      </c>
      <c r="M102" s="192"/>
      <c r="N102" s="29"/>
      <c r="O102" s="29"/>
      <c r="P102" s="78">
        <f t="shared" si="9"/>
        <v>129</v>
      </c>
      <c r="Q102" s="78"/>
      <c r="R102" s="78"/>
      <c r="S102" s="77">
        <f t="shared" si="5"/>
        <v>129</v>
      </c>
    </row>
    <row r="103" spans="1:19" s="2" customFormat="1" ht="53.25" hidden="1" customHeight="1">
      <c r="A103" s="42" t="s">
        <v>377</v>
      </c>
      <c r="B103" s="56" t="s">
        <v>54</v>
      </c>
      <c r="C103" s="56" t="s">
        <v>392</v>
      </c>
      <c r="D103" s="54"/>
      <c r="E103" s="57">
        <f>SUM(E104)</f>
        <v>100</v>
      </c>
      <c r="F103" s="78"/>
      <c r="G103" s="78"/>
      <c r="H103" s="72">
        <f t="shared" si="6"/>
        <v>100</v>
      </c>
      <c r="I103" s="78">
        <f>I104</f>
        <v>29</v>
      </c>
      <c r="J103" s="72">
        <f t="shared" si="7"/>
        <v>129</v>
      </c>
      <c r="K103" s="78"/>
      <c r="L103" s="78">
        <f t="shared" si="8"/>
        <v>129</v>
      </c>
      <c r="M103" s="192"/>
      <c r="N103" s="29"/>
      <c r="O103" s="29"/>
      <c r="P103" s="78">
        <f t="shared" si="9"/>
        <v>129</v>
      </c>
      <c r="Q103" s="78"/>
      <c r="R103" s="78"/>
      <c r="S103" s="77">
        <f t="shared" si="5"/>
        <v>129</v>
      </c>
    </row>
    <row r="104" spans="1:19" s="3" customFormat="1" ht="51.75" hidden="1" customHeight="1">
      <c r="A104" s="42" t="s">
        <v>734</v>
      </c>
      <c r="B104" s="56" t="s">
        <v>54</v>
      </c>
      <c r="C104" s="56" t="s">
        <v>393</v>
      </c>
      <c r="D104" s="56"/>
      <c r="E104" s="57">
        <f>SUM(E105)</f>
        <v>100</v>
      </c>
      <c r="F104" s="132"/>
      <c r="G104" s="132"/>
      <c r="H104" s="72">
        <f t="shared" si="6"/>
        <v>100</v>
      </c>
      <c r="I104" s="78">
        <f>I105</f>
        <v>29</v>
      </c>
      <c r="J104" s="72">
        <f t="shared" si="7"/>
        <v>129</v>
      </c>
      <c r="K104" s="132"/>
      <c r="L104" s="78">
        <f t="shared" si="8"/>
        <v>129</v>
      </c>
      <c r="M104" s="194"/>
      <c r="N104" s="203"/>
      <c r="O104" s="203"/>
      <c r="P104" s="78">
        <f t="shared" si="9"/>
        <v>129</v>
      </c>
      <c r="Q104" s="132"/>
      <c r="R104" s="132"/>
      <c r="S104" s="77">
        <f t="shared" si="5"/>
        <v>129</v>
      </c>
    </row>
    <row r="105" spans="1:19" s="3" customFormat="1" ht="30" hidden="1" customHeight="1">
      <c r="A105" s="45" t="s">
        <v>192</v>
      </c>
      <c r="B105" s="56" t="s">
        <v>54</v>
      </c>
      <c r="C105" s="56" t="s">
        <v>393</v>
      </c>
      <c r="D105" s="56" t="s">
        <v>191</v>
      </c>
      <c r="E105" s="57">
        <v>100</v>
      </c>
      <c r="F105" s="132"/>
      <c r="G105" s="132"/>
      <c r="H105" s="72">
        <f t="shared" si="6"/>
        <v>100</v>
      </c>
      <c r="I105" s="78">
        <v>29</v>
      </c>
      <c r="J105" s="72">
        <f t="shared" si="7"/>
        <v>129</v>
      </c>
      <c r="K105" s="132"/>
      <c r="L105" s="78">
        <f t="shared" si="8"/>
        <v>129</v>
      </c>
      <c r="M105" s="194"/>
      <c r="N105" s="203"/>
      <c r="O105" s="203"/>
      <c r="P105" s="78">
        <f t="shared" si="9"/>
        <v>129</v>
      </c>
      <c r="Q105" s="132"/>
      <c r="R105" s="132"/>
      <c r="S105" s="77">
        <f t="shared" si="5"/>
        <v>129</v>
      </c>
    </row>
    <row r="106" spans="1:19" s="2" customFormat="1" ht="32.25" hidden="1" customHeight="1">
      <c r="A106" s="43" t="s">
        <v>160</v>
      </c>
      <c r="B106" s="58" t="s">
        <v>161</v>
      </c>
      <c r="C106" s="58"/>
      <c r="D106" s="58"/>
      <c r="E106" s="76">
        <f>SUM(E109,E117,E128)+E107</f>
        <v>76670.8</v>
      </c>
      <c r="F106" s="78"/>
      <c r="G106" s="78"/>
      <c r="H106" s="72">
        <f t="shared" si="6"/>
        <v>76670.8</v>
      </c>
      <c r="I106" s="77">
        <f>I107</f>
        <v>318.5</v>
      </c>
      <c r="J106" s="72">
        <f t="shared" si="7"/>
        <v>76989.3</v>
      </c>
      <c r="K106" s="77">
        <f>K128</f>
        <v>2700</v>
      </c>
      <c r="L106" s="77">
        <f t="shared" si="8"/>
        <v>79689.3</v>
      </c>
      <c r="M106" s="192"/>
      <c r="N106" s="29"/>
      <c r="O106" s="104">
        <f>O138</f>
        <v>810</v>
      </c>
      <c r="P106" s="77">
        <f t="shared" si="9"/>
        <v>80499.3</v>
      </c>
      <c r="Q106" s="77">
        <f>Q109+Q128</f>
        <v>-201.8</v>
      </c>
      <c r="R106" s="77"/>
      <c r="S106" s="77">
        <f t="shared" si="5"/>
        <v>80297.5</v>
      </c>
    </row>
    <row r="107" spans="1:19" s="2" customFormat="1" ht="32.25" hidden="1" customHeight="1">
      <c r="A107" s="41" t="s">
        <v>649</v>
      </c>
      <c r="B107" s="59" t="s">
        <v>632</v>
      </c>
      <c r="C107" s="59"/>
      <c r="D107" s="58"/>
      <c r="E107" s="76">
        <f>E108</f>
        <v>0</v>
      </c>
      <c r="F107" s="76"/>
      <c r="G107" s="76"/>
      <c r="H107" s="72">
        <f t="shared" si="6"/>
        <v>0</v>
      </c>
      <c r="I107" s="78">
        <f>I108</f>
        <v>318.5</v>
      </c>
      <c r="J107" s="72">
        <f t="shared" si="7"/>
        <v>318.5</v>
      </c>
      <c r="K107" s="78"/>
      <c r="L107" s="78">
        <f t="shared" si="8"/>
        <v>318.5</v>
      </c>
      <c r="M107" s="192"/>
      <c r="N107" s="29"/>
      <c r="O107" s="29"/>
      <c r="P107" s="78">
        <f t="shared" si="9"/>
        <v>318.5</v>
      </c>
      <c r="Q107" s="78"/>
      <c r="R107" s="78"/>
      <c r="S107" s="77">
        <f t="shared" si="5"/>
        <v>318.5</v>
      </c>
    </row>
    <row r="108" spans="1:19" s="2" customFormat="1" ht="32.25" hidden="1" customHeight="1">
      <c r="A108" s="45" t="s">
        <v>192</v>
      </c>
      <c r="B108" s="60" t="s">
        <v>632</v>
      </c>
      <c r="C108" s="60" t="s">
        <v>648</v>
      </c>
      <c r="D108" s="61" t="s">
        <v>191</v>
      </c>
      <c r="E108" s="75">
        <v>0</v>
      </c>
      <c r="F108" s="76"/>
      <c r="G108" s="76"/>
      <c r="H108" s="72">
        <f t="shared" si="6"/>
        <v>0</v>
      </c>
      <c r="I108" s="78">
        <v>318.5</v>
      </c>
      <c r="J108" s="72">
        <f t="shared" si="7"/>
        <v>318.5</v>
      </c>
      <c r="K108" s="78"/>
      <c r="L108" s="78">
        <f t="shared" si="8"/>
        <v>318.5</v>
      </c>
      <c r="M108" s="192"/>
      <c r="N108" s="29"/>
      <c r="O108" s="29"/>
      <c r="P108" s="78">
        <f t="shared" si="9"/>
        <v>318.5</v>
      </c>
      <c r="Q108" s="78"/>
      <c r="R108" s="78"/>
      <c r="S108" s="77">
        <f t="shared" si="5"/>
        <v>318.5</v>
      </c>
    </row>
    <row r="109" spans="1:19" s="2" customFormat="1" ht="27" hidden="1" customHeight="1">
      <c r="A109" s="43" t="s">
        <v>273</v>
      </c>
      <c r="B109" s="54" t="s">
        <v>330</v>
      </c>
      <c r="C109" s="54"/>
      <c r="D109" s="58"/>
      <c r="E109" s="76">
        <f>SUM(E110)</f>
        <v>5661</v>
      </c>
      <c r="F109" s="78"/>
      <c r="G109" s="78"/>
      <c r="H109" s="72">
        <f t="shared" si="6"/>
        <v>5661</v>
      </c>
      <c r="I109" s="78"/>
      <c r="J109" s="72">
        <f t="shared" si="7"/>
        <v>5661</v>
      </c>
      <c r="K109" s="78"/>
      <c r="L109" s="78">
        <f t="shared" si="8"/>
        <v>5661</v>
      </c>
      <c r="M109" s="192"/>
      <c r="N109" s="29"/>
      <c r="O109" s="29"/>
      <c r="P109" s="77">
        <f t="shared" si="9"/>
        <v>5661</v>
      </c>
      <c r="Q109" s="77">
        <f>Q110</f>
        <v>158.19999999999999</v>
      </c>
      <c r="R109" s="77"/>
      <c r="S109" s="77">
        <f t="shared" si="5"/>
        <v>5819.2</v>
      </c>
    </row>
    <row r="110" spans="1:19" s="2" customFormat="1" ht="27.75" hidden="1" customHeight="1">
      <c r="A110" s="43" t="s">
        <v>270</v>
      </c>
      <c r="B110" s="54" t="s">
        <v>330</v>
      </c>
      <c r="C110" s="54" t="s">
        <v>228</v>
      </c>
      <c r="D110" s="54"/>
      <c r="E110" s="72">
        <f>SUM(E111)</f>
        <v>5661</v>
      </c>
      <c r="F110" s="78"/>
      <c r="G110" s="78"/>
      <c r="H110" s="72">
        <f t="shared" si="6"/>
        <v>5661</v>
      </c>
      <c r="I110" s="78"/>
      <c r="J110" s="72">
        <f t="shared" si="7"/>
        <v>5661</v>
      </c>
      <c r="K110" s="78"/>
      <c r="L110" s="78">
        <f t="shared" si="8"/>
        <v>5661</v>
      </c>
      <c r="M110" s="192"/>
      <c r="N110" s="29"/>
      <c r="O110" s="29"/>
      <c r="P110" s="77">
        <f t="shared" si="9"/>
        <v>5661</v>
      </c>
      <c r="Q110" s="77">
        <f>Q111</f>
        <v>158.19999999999999</v>
      </c>
      <c r="R110" s="77"/>
      <c r="S110" s="77">
        <f t="shared" si="5"/>
        <v>5819.2</v>
      </c>
    </row>
    <row r="111" spans="1:19" s="2" customFormat="1" ht="48.75" hidden="1" customHeight="1">
      <c r="A111" s="45" t="s">
        <v>141</v>
      </c>
      <c r="B111" s="56" t="s">
        <v>330</v>
      </c>
      <c r="C111" s="56" t="s">
        <v>257</v>
      </c>
      <c r="D111" s="56"/>
      <c r="E111" s="57">
        <f>SUM(E112,E114)</f>
        <v>5661</v>
      </c>
      <c r="F111" s="78"/>
      <c r="G111" s="78"/>
      <c r="H111" s="72">
        <f t="shared" si="6"/>
        <v>5661</v>
      </c>
      <c r="I111" s="78"/>
      <c r="J111" s="72">
        <f t="shared" si="7"/>
        <v>5661</v>
      </c>
      <c r="K111" s="78"/>
      <c r="L111" s="78">
        <f t="shared" si="8"/>
        <v>5661</v>
      </c>
      <c r="M111" s="192"/>
      <c r="N111" s="29"/>
      <c r="O111" s="29"/>
      <c r="P111" s="78">
        <f t="shared" si="9"/>
        <v>5661</v>
      </c>
      <c r="Q111" s="78">
        <f>Q112</f>
        <v>158.19999999999999</v>
      </c>
      <c r="R111" s="78"/>
      <c r="S111" s="77">
        <f t="shared" si="5"/>
        <v>5819.2</v>
      </c>
    </row>
    <row r="112" spans="1:19" ht="42" hidden="1" customHeight="1">
      <c r="A112" s="45" t="s">
        <v>194</v>
      </c>
      <c r="B112" s="56" t="s">
        <v>330</v>
      </c>
      <c r="C112" s="56" t="s">
        <v>258</v>
      </c>
      <c r="D112" s="56"/>
      <c r="E112" s="57">
        <f>SUM(E113)</f>
        <v>4881</v>
      </c>
      <c r="F112" s="78"/>
      <c r="G112" s="78"/>
      <c r="H112" s="72">
        <f t="shared" si="6"/>
        <v>4881</v>
      </c>
      <c r="I112" s="78"/>
      <c r="J112" s="72">
        <f t="shared" si="7"/>
        <v>4881</v>
      </c>
      <c r="K112" s="78"/>
      <c r="L112" s="78">
        <f t="shared" si="8"/>
        <v>4881</v>
      </c>
      <c r="M112" s="174"/>
      <c r="N112" s="29"/>
      <c r="O112" s="29"/>
      <c r="P112" s="78">
        <f t="shared" si="9"/>
        <v>4881</v>
      </c>
      <c r="Q112" s="78">
        <f>Q113</f>
        <v>158.19999999999999</v>
      </c>
      <c r="R112" s="78"/>
      <c r="S112" s="77">
        <f t="shared" si="5"/>
        <v>5039.2</v>
      </c>
    </row>
    <row r="113" spans="1:19" ht="47.25" hidden="1" customHeight="1">
      <c r="A113" s="45" t="s">
        <v>196</v>
      </c>
      <c r="B113" s="56" t="s">
        <v>330</v>
      </c>
      <c r="C113" s="56" t="s">
        <v>258</v>
      </c>
      <c r="D113" s="56" t="s">
        <v>195</v>
      </c>
      <c r="E113" s="57">
        <v>4881</v>
      </c>
      <c r="F113" s="78"/>
      <c r="G113" s="78"/>
      <c r="H113" s="72">
        <f t="shared" si="6"/>
        <v>4881</v>
      </c>
      <c r="I113" s="78"/>
      <c r="J113" s="72">
        <f t="shared" si="7"/>
        <v>4881</v>
      </c>
      <c r="K113" s="78"/>
      <c r="L113" s="78">
        <f t="shared" si="8"/>
        <v>4881</v>
      </c>
      <c r="M113" s="174"/>
      <c r="N113" s="29"/>
      <c r="O113" s="29"/>
      <c r="P113" s="78">
        <f t="shared" si="9"/>
        <v>4881</v>
      </c>
      <c r="Q113" s="78">
        <v>158.19999999999999</v>
      </c>
      <c r="R113" s="78"/>
      <c r="S113" s="77">
        <f t="shared" si="5"/>
        <v>5039.2</v>
      </c>
    </row>
    <row r="114" spans="1:19" ht="30" hidden="1" customHeight="1">
      <c r="A114" s="45" t="s">
        <v>197</v>
      </c>
      <c r="B114" s="56" t="s">
        <v>330</v>
      </c>
      <c r="C114" s="56" t="s">
        <v>259</v>
      </c>
      <c r="D114" s="56"/>
      <c r="E114" s="57">
        <f>SUM(E115:E116)</f>
        <v>780</v>
      </c>
      <c r="F114" s="78"/>
      <c r="G114" s="78"/>
      <c r="H114" s="72">
        <f t="shared" si="6"/>
        <v>780</v>
      </c>
      <c r="I114" s="78"/>
      <c r="J114" s="72">
        <f t="shared" si="7"/>
        <v>780</v>
      </c>
      <c r="K114" s="78"/>
      <c r="L114" s="78">
        <f t="shared" si="8"/>
        <v>780</v>
      </c>
      <c r="M114" s="174"/>
      <c r="N114" s="29"/>
      <c r="O114" s="29"/>
      <c r="P114" s="78">
        <f t="shared" si="9"/>
        <v>780</v>
      </c>
      <c r="Q114" s="78"/>
      <c r="R114" s="78"/>
      <c r="S114" s="77">
        <f t="shared" si="5"/>
        <v>780</v>
      </c>
    </row>
    <row r="115" spans="1:19" ht="31.5" hidden="1" customHeight="1">
      <c r="A115" s="45" t="s">
        <v>192</v>
      </c>
      <c r="B115" s="56" t="s">
        <v>330</v>
      </c>
      <c r="C115" s="56" t="s">
        <v>259</v>
      </c>
      <c r="D115" s="56" t="s">
        <v>191</v>
      </c>
      <c r="E115" s="57">
        <v>740</v>
      </c>
      <c r="F115" s="78"/>
      <c r="G115" s="78"/>
      <c r="H115" s="72">
        <f t="shared" si="6"/>
        <v>740</v>
      </c>
      <c r="I115" s="78"/>
      <c r="J115" s="72">
        <f t="shared" si="7"/>
        <v>740</v>
      </c>
      <c r="K115" s="78"/>
      <c r="L115" s="78">
        <f t="shared" si="8"/>
        <v>740</v>
      </c>
      <c r="M115" s="174"/>
      <c r="N115" s="29"/>
      <c r="O115" s="29"/>
      <c r="P115" s="78">
        <f t="shared" si="9"/>
        <v>740</v>
      </c>
      <c r="Q115" s="78"/>
      <c r="R115" s="78"/>
      <c r="S115" s="77">
        <f t="shared" si="5"/>
        <v>740</v>
      </c>
    </row>
    <row r="116" spans="1:19" ht="27" hidden="1" customHeight="1">
      <c r="A116" s="45" t="s">
        <v>31</v>
      </c>
      <c r="B116" s="56" t="s">
        <v>330</v>
      </c>
      <c r="C116" s="56" t="s">
        <v>259</v>
      </c>
      <c r="D116" s="56" t="s">
        <v>207</v>
      </c>
      <c r="E116" s="57">
        <v>40</v>
      </c>
      <c r="F116" s="78"/>
      <c r="G116" s="78"/>
      <c r="H116" s="72">
        <f t="shared" si="6"/>
        <v>40</v>
      </c>
      <c r="I116" s="78"/>
      <c r="J116" s="72">
        <f t="shared" si="7"/>
        <v>40</v>
      </c>
      <c r="K116" s="78"/>
      <c r="L116" s="78">
        <f t="shared" si="8"/>
        <v>40</v>
      </c>
      <c r="M116" s="174"/>
      <c r="N116" s="29"/>
      <c r="O116" s="29"/>
      <c r="P116" s="78">
        <f t="shared" si="9"/>
        <v>40</v>
      </c>
      <c r="Q116" s="78"/>
      <c r="R116" s="78"/>
      <c r="S116" s="77">
        <f t="shared" si="5"/>
        <v>40</v>
      </c>
    </row>
    <row r="117" spans="1:19" ht="33" hidden="1" customHeight="1">
      <c r="A117" s="43" t="s">
        <v>115</v>
      </c>
      <c r="B117" s="54" t="s">
        <v>116</v>
      </c>
      <c r="C117" s="54"/>
      <c r="D117" s="54"/>
      <c r="E117" s="72">
        <f>SUM(E118)+E125</f>
        <v>64299.8</v>
      </c>
      <c r="F117" s="78"/>
      <c r="G117" s="78"/>
      <c r="H117" s="72">
        <f t="shared" si="6"/>
        <v>64299.8</v>
      </c>
      <c r="I117" s="78"/>
      <c r="J117" s="72">
        <f t="shared" si="7"/>
        <v>64299.8</v>
      </c>
      <c r="K117" s="78"/>
      <c r="L117" s="78">
        <f t="shared" si="8"/>
        <v>64299.8</v>
      </c>
      <c r="M117" s="174"/>
      <c r="N117" s="29"/>
      <c r="O117" s="29"/>
      <c r="P117" s="77">
        <f t="shared" si="9"/>
        <v>64299.8</v>
      </c>
      <c r="Q117" s="77"/>
      <c r="R117" s="77"/>
      <c r="S117" s="77">
        <f t="shared" si="5"/>
        <v>64299.8</v>
      </c>
    </row>
    <row r="118" spans="1:19" ht="33" hidden="1" customHeight="1">
      <c r="A118" s="43" t="s">
        <v>676</v>
      </c>
      <c r="B118" s="54" t="s">
        <v>116</v>
      </c>
      <c r="C118" s="54" t="s">
        <v>262</v>
      </c>
      <c r="D118" s="54"/>
      <c r="E118" s="72">
        <f>E119</f>
        <v>64299.8</v>
      </c>
      <c r="F118" s="78"/>
      <c r="G118" s="78"/>
      <c r="H118" s="72">
        <f t="shared" si="6"/>
        <v>64299.8</v>
      </c>
      <c r="I118" s="78"/>
      <c r="J118" s="72">
        <f t="shared" si="7"/>
        <v>64299.8</v>
      </c>
      <c r="K118" s="78"/>
      <c r="L118" s="78">
        <f t="shared" si="8"/>
        <v>64299.8</v>
      </c>
      <c r="M118" s="174"/>
      <c r="N118" s="29"/>
      <c r="O118" s="29"/>
      <c r="P118" s="77">
        <f t="shared" si="9"/>
        <v>64299.8</v>
      </c>
      <c r="Q118" s="77"/>
      <c r="R118" s="77"/>
      <c r="S118" s="77">
        <f t="shared" si="5"/>
        <v>64299.8</v>
      </c>
    </row>
    <row r="119" spans="1:19" ht="39" hidden="1" customHeight="1">
      <c r="A119" s="42" t="s">
        <v>522</v>
      </c>
      <c r="B119" s="56" t="s">
        <v>116</v>
      </c>
      <c r="C119" s="56" t="s">
        <v>396</v>
      </c>
      <c r="D119" s="54"/>
      <c r="E119" s="57">
        <f>E120+E124</f>
        <v>64299.8</v>
      </c>
      <c r="F119" s="78"/>
      <c r="G119" s="78"/>
      <c r="H119" s="72">
        <f t="shared" si="6"/>
        <v>64299.8</v>
      </c>
      <c r="I119" s="78"/>
      <c r="J119" s="72">
        <f t="shared" si="7"/>
        <v>64299.8</v>
      </c>
      <c r="K119" s="78"/>
      <c r="L119" s="78">
        <f t="shared" si="8"/>
        <v>64299.8</v>
      </c>
      <c r="M119" s="174"/>
      <c r="N119" s="29"/>
      <c r="O119" s="29"/>
      <c r="P119" s="78">
        <f t="shared" si="9"/>
        <v>64299.8</v>
      </c>
      <c r="Q119" s="78"/>
      <c r="R119" s="78"/>
      <c r="S119" s="77">
        <f t="shared" si="5"/>
        <v>64299.8</v>
      </c>
    </row>
    <row r="120" spans="1:19" ht="51" hidden="1" customHeight="1">
      <c r="A120" s="45" t="s">
        <v>395</v>
      </c>
      <c r="B120" s="56" t="s">
        <v>116</v>
      </c>
      <c r="C120" s="56" t="s">
        <v>397</v>
      </c>
      <c r="D120" s="56"/>
      <c r="E120" s="57">
        <f>E121+E123</f>
        <v>18872</v>
      </c>
      <c r="F120" s="78"/>
      <c r="G120" s="78"/>
      <c r="H120" s="72">
        <f t="shared" si="6"/>
        <v>18872</v>
      </c>
      <c r="I120" s="78"/>
      <c r="J120" s="72">
        <f t="shared" si="7"/>
        <v>18872</v>
      </c>
      <c r="K120" s="78"/>
      <c r="L120" s="78">
        <f t="shared" si="8"/>
        <v>18872</v>
      </c>
      <c r="M120" s="174"/>
      <c r="N120" s="29"/>
      <c r="O120" s="29"/>
      <c r="P120" s="78">
        <f t="shared" si="9"/>
        <v>18872</v>
      </c>
      <c r="Q120" s="78"/>
      <c r="R120" s="78"/>
      <c r="S120" s="77">
        <f t="shared" si="5"/>
        <v>18872</v>
      </c>
    </row>
    <row r="121" spans="1:19" ht="37.5" hidden="1" customHeight="1">
      <c r="A121" s="45" t="s">
        <v>192</v>
      </c>
      <c r="B121" s="56" t="s">
        <v>116</v>
      </c>
      <c r="C121" s="56" t="s">
        <v>397</v>
      </c>
      <c r="D121" s="56" t="s">
        <v>191</v>
      </c>
      <c r="E121" s="57">
        <v>16372</v>
      </c>
      <c r="F121" s="78"/>
      <c r="G121" s="78"/>
      <c r="H121" s="72">
        <f t="shared" si="6"/>
        <v>16372</v>
      </c>
      <c r="I121" s="78"/>
      <c r="J121" s="72">
        <f t="shared" si="7"/>
        <v>16372</v>
      </c>
      <c r="K121" s="78"/>
      <c r="L121" s="78">
        <f t="shared" si="8"/>
        <v>16372</v>
      </c>
      <c r="M121" s="174"/>
      <c r="N121" s="29"/>
      <c r="O121" s="29"/>
      <c r="P121" s="78">
        <f t="shared" si="9"/>
        <v>16372</v>
      </c>
      <c r="Q121" s="78"/>
      <c r="R121" s="78"/>
      <c r="S121" s="77">
        <f t="shared" si="5"/>
        <v>16372</v>
      </c>
    </row>
    <row r="122" spans="1:19" ht="30.75" hidden="1" customHeight="1">
      <c r="A122" s="45" t="s">
        <v>15</v>
      </c>
      <c r="B122" s="56" t="s">
        <v>116</v>
      </c>
      <c r="C122" s="56" t="s">
        <v>445</v>
      </c>
      <c r="D122" s="56"/>
      <c r="E122" s="57">
        <f>E123</f>
        <v>2500</v>
      </c>
      <c r="F122" s="78"/>
      <c r="G122" s="78"/>
      <c r="H122" s="72">
        <f t="shared" si="6"/>
        <v>2500</v>
      </c>
      <c r="I122" s="78"/>
      <c r="J122" s="72">
        <f t="shared" si="7"/>
        <v>2500</v>
      </c>
      <c r="K122" s="78"/>
      <c r="L122" s="78">
        <f t="shared" si="8"/>
        <v>2500</v>
      </c>
      <c r="M122" s="174"/>
      <c r="N122" s="29"/>
      <c r="O122" s="29"/>
      <c r="P122" s="78">
        <f t="shared" si="9"/>
        <v>2500</v>
      </c>
      <c r="Q122" s="78"/>
      <c r="R122" s="78"/>
      <c r="S122" s="77">
        <f t="shared" si="5"/>
        <v>2500</v>
      </c>
    </row>
    <row r="123" spans="1:19" ht="32.25" hidden="1" customHeight="1">
      <c r="A123" s="45" t="s">
        <v>192</v>
      </c>
      <c r="B123" s="56" t="s">
        <v>116</v>
      </c>
      <c r="C123" s="56" t="s">
        <v>445</v>
      </c>
      <c r="D123" s="56" t="s">
        <v>191</v>
      </c>
      <c r="E123" s="57">
        <v>2500</v>
      </c>
      <c r="F123" s="78"/>
      <c r="G123" s="78"/>
      <c r="H123" s="72">
        <f t="shared" si="6"/>
        <v>2500</v>
      </c>
      <c r="I123" s="78"/>
      <c r="J123" s="72">
        <f t="shared" si="7"/>
        <v>2500</v>
      </c>
      <c r="K123" s="78"/>
      <c r="L123" s="78">
        <f t="shared" si="8"/>
        <v>2500</v>
      </c>
      <c r="M123" s="174"/>
      <c r="N123" s="29"/>
      <c r="O123" s="29"/>
      <c r="P123" s="78">
        <f t="shared" si="9"/>
        <v>2500</v>
      </c>
      <c r="Q123" s="78"/>
      <c r="R123" s="78"/>
      <c r="S123" s="77">
        <f t="shared" si="5"/>
        <v>2500</v>
      </c>
    </row>
    <row r="124" spans="1:19" ht="45.75" hidden="1" customHeight="1">
      <c r="A124" s="45" t="s">
        <v>585</v>
      </c>
      <c r="B124" s="55" t="s">
        <v>116</v>
      </c>
      <c r="C124" s="56" t="s">
        <v>586</v>
      </c>
      <c r="D124" s="56" t="s">
        <v>191</v>
      </c>
      <c r="E124" s="57">
        <v>45427.8</v>
      </c>
      <c r="F124" s="78"/>
      <c r="G124" s="78"/>
      <c r="H124" s="72">
        <f t="shared" si="6"/>
        <v>45427.8</v>
      </c>
      <c r="I124" s="78"/>
      <c r="J124" s="72">
        <f t="shared" si="7"/>
        <v>45427.8</v>
      </c>
      <c r="K124" s="78"/>
      <c r="L124" s="78">
        <f t="shared" si="8"/>
        <v>45427.8</v>
      </c>
      <c r="M124" s="174"/>
      <c r="N124" s="29"/>
      <c r="O124" s="29"/>
      <c r="P124" s="78">
        <f t="shared" si="9"/>
        <v>45427.8</v>
      </c>
      <c r="Q124" s="78"/>
      <c r="R124" s="78"/>
      <c r="S124" s="77">
        <f t="shared" si="5"/>
        <v>45427.8</v>
      </c>
    </row>
    <row r="125" spans="1:19" ht="52.5" hidden="1" customHeight="1">
      <c r="A125" s="43" t="s">
        <v>622</v>
      </c>
      <c r="B125" s="53" t="s">
        <v>116</v>
      </c>
      <c r="C125" s="54" t="s">
        <v>624</v>
      </c>
      <c r="D125" s="54"/>
      <c r="E125" s="72">
        <f>E126</f>
        <v>0</v>
      </c>
      <c r="F125" s="78"/>
      <c r="G125" s="78"/>
      <c r="H125" s="72">
        <f t="shared" si="6"/>
        <v>0</v>
      </c>
      <c r="I125" s="78"/>
      <c r="J125" s="72">
        <f t="shared" si="7"/>
        <v>0</v>
      </c>
      <c r="K125" s="78"/>
      <c r="L125" s="78">
        <f t="shared" si="8"/>
        <v>0</v>
      </c>
      <c r="M125" s="174"/>
      <c r="N125" s="29"/>
      <c r="O125" s="29"/>
      <c r="P125" s="78">
        <f t="shared" si="9"/>
        <v>0</v>
      </c>
      <c r="Q125" s="78"/>
      <c r="R125" s="78"/>
      <c r="S125" s="77">
        <f t="shared" si="5"/>
        <v>0</v>
      </c>
    </row>
    <row r="126" spans="1:19" ht="30" hidden="1" customHeight="1">
      <c r="A126" s="45" t="s">
        <v>623</v>
      </c>
      <c r="B126" s="55" t="s">
        <v>116</v>
      </c>
      <c r="C126" s="56" t="s">
        <v>625</v>
      </c>
      <c r="D126" s="56"/>
      <c r="E126" s="57">
        <f>E127</f>
        <v>0</v>
      </c>
      <c r="F126" s="78"/>
      <c r="G126" s="78"/>
      <c r="H126" s="72">
        <f t="shared" si="6"/>
        <v>0</v>
      </c>
      <c r="I126" s="78"/>
      <c r="J126" s="72">
        <f t="shared" si="7"/>
        <v>0</v>
      </c>
      <c r="K126" s="78"/>
      <c r="L126" s="78">
        <f t="shared" si="8"/>
        <v>0</v>
      </c>
      <c r="M126" s="174"/>
      <c r="N126" s="29"/>
      <c r="O126" s="29"/>
      <c r="P126" s="78">
        <f t="shared" si="9"/>
        <v>0</v>
      </c>
      <c r="Q126" s="78"/>
      <c r="R126" s="78"/>
      <c r="S126" s="77">
        <f t="shared" si="5"/>
        <v>0</v>
      </c>
    </row>
    <row r="127" spans="1:19" ht="34.5" hidden="1" customHeight="1">
      <c r="A127" s="45" t="s">
        <v>192</v>
      </c>
      <c r="B127" s="55" t="s">
        <v>116</v>
      </c>
      <c r="C127" s="56" t="s">
        <v>625</v>
      </c>
      <c r="D127" s="56" t="s">
        <v>191</v>
      </c>
      <c r="E127" s="57">
        <v>0</v>
      </c>
      <c r="F127" s="78"/>
      <c r="G127" s="78"/>
      <c r="H127" s="72">
        <f t="shared" si="6"/>
        <v>0</v>
      </c>
      <c r="I127" s="78"/>
      <c r="J127" s="72">
        <f t="shared" si="7"/>
        <v>0</v>
      </c>
      <c r="K127" s="78"/>
      <c r="L127" s="78">
        <f t="shared" si="8"/>
        <v>0</v>
      </c>
      <c r="M127" s="174"/>
      <c r="N127" s="29"/>
      <c r="O127" s="29"/>
      <c r="P127" s="78">
        <f t="shared" si="9"/>
        <v>0</v>
      </c>
      <c r="Q127" s="78"/>
      <c r="R127" s="78"/>
      <c r="S127" s="77">
        <f t="shared" si="5"/>
        <v>0</v>
      </c>
    </row>
    <row r="128" spans="1:19" ht="32.25" hidden="1" customHeight="1">
      <c r="A128" s="43" t="s">
        <v>51</v>
      </c>
      <c r="B128" s="54" t="s">
        <v>308</v>
      </c>
      <c r="C128" s="54"/>
      <c r="D128" s="54"/>
      <c r="E128" s="72">
        <f>SUM(E129,E134,E138,E142)</f>
        <v>6710</v>
      </c>
      <c r="F128" s="78"/>
      <c r="G128" s="78"/>
      <c r="H128" s="72">
        <f t="shared" si="6"/>
        <v>6710</v>
      </c>
      <c r="I128" s="78"/>
      <c r="J128" s="72">
        <f t="shared" si="7"/>
        <v>6710</v>
      </c>
      <c r="K128" s="77">
        <f>K129</f>
        <v>2700</v>
      </c>
      <c r="L128" s="77">
        <f t="shared" si="8"/>
        <v>9410</v>
      </c>
      <c r="M128" s="174"/>
      <c r="N128" s="29"/>
      <c r="O128" s="29"/>
      <c r="P128" s="77">
        <f t="shared" si="9"/>
        <v>9410</v>
      </c>
      <c r="Q128" s="77">
        <f>Q138</f>
        <v>-360</v>
      </c>
      <c r="R128" s="77"/>
      <c r="S128" s="77">
        <f t="shared" si="5"/>
        <v>9050</v>
      </c>
    </row>
    <row r="129" spans="1:19" ht="39.75" hidden="1" customHeight="1">
      <c r="A129" s="43" t="s">
        <v>687</v>
      </c>
      <c r="B129" s="54" t="s">
        <v>308</v>
      </c>
      <c r="C129" s="54" t="s">
        <v>260</v>
      </c>
      <c r="D129" s="54"/>
      <c r="E129" s="72">
        <f>SUM(E131)</f>
        <v>5500</v>
      </c>
      <c r="F129" s="78"/>
      <c r="G129" s="78"/>
      <c r="H129" s="72">
        <f t="shared" si="6"/>
        <v>5500</v>
      </c>
      <c r="I129" s="78"/>
      <c r="J129" s="72">
        <f t="shared" si="7"/>
        <v>5500</v>
      </c>
      <c r="K129" s="77">
        <f>K130</f>
        <v>2700</v>
      </c>
      <c r="L129" s="77">
        <f t="shared" si="8"/>
        <v>8200</v>
      </c>
      <c r="M129" s="174"/>
      <c r="N129" s="29"/>
      <c r="O129" s="29"/>
      <c r="P129" s="77">
        <f t="shared" si="9"/>
        <v>8200</v>
      </c>
      <c r="Q129" s="78"/>
      <c r="R129" s="78"/>
      <c r="S129" s="77">
        <f t="shared" si="5"/>
        <v>8200</v>
      </c>
    </row>
    <row r="130" spans="1:19" s="3" customFormat="1" ht="42.75" hidden="1" customHeight="1">
      <c r="A130" s="45" t="s">
        <v>381</v>
      </c>
      <c r="B130" s="56" t="s">
        <v>308</v>
      </c>
      <c r="C130" s="56" t="s">
        <v>398</v>
      </c>
      <c r="D130" s="54"/>
      <c r="E130" s="57">
        <f>SUM(E131)</f>
        <v>5500</v>
      </c>
      <c r="F130" s="132"/>
      <c r="G130" s="132"/>
      <c r="H130" s="72">
        <f t="shared" si="6"/>
        <v>5500</v>
      </c>
      <c r="I130" s="132"/>
      <c r="J130" s="72">
        <f t="shared" si="7"/>
        <v>5500</v>
      </c>
      <c r="K130" s="77">
        <f>K131</f>
        <v>2700</v>
      </c>
      <c r="L130" s="77">
        <f t="shared" si="8"/>
        <v>8200</v>
      </c>
      <c r="M130" s="194"/>
      <c r="N130" s="203"/>
      <c r="O130" s="203"/>
      <c r="P130" s="78">
        <f t="shared" si="9"/>
        <v>8200</v>
      </c>
      <c r="Q130" s="132"/>
      <c r="R130" s="132"/>
      <c r="S130" s="77">
        <f t="shared" si="5"/>
        <v>8200</v>
      </c>
    </row>
    <row r="131" spans="1:19" s="3" customFormat="1" ht="27" hidden="1" customHeight="1">
      <c r="A131" s="31" t="s">
        <v>209</v>
      </c>
      <c r="B131" s="56" t="s">
        <v>308</v>
      </c>
      <c r="C131" s="56" t="s">
        <v>399</v>
      </c>
      <c r="D131" s="56"/>
      <c r="E131" s="57">
        <f>E132+E133</f>
        <v>5500</v>
      </c>
      <c r="F131" s="132"/>
      <c r="G131" s="132"/>
      <c r="H131" s="72">
        <f t="shared" si="6"/>
        <v>5500</v>
      </c>
      <c r="I131" s="132"/>
      <c r="J131" s="72">
        <f t="shared" si="7"/>
        <v>5500</v>
      </c>
      <c r="K131" s="77">
        <f>K132+K133</f>
        <v>2700</v>
      </c>
      <c r="L131" s="77">
        <f t="shared" si="8"/>
        <v>8200</v>
      </c>
      <c r="M131" s="194"/>
      <c r="N131" s="203"/>
      <c r="O131" s="203"/>
      <c r="P131" s="78">
        <f t="shared" si="9"/>
        <v>8200</v>
      </c>
      <c r="Q131" s="132"/>
      <c r="R131" s="132"/>
      <c r="S131" s="77">
        <f t="shared" si="5"/>
        <v>8200</v>
      </c>
    </row>
    <row r="132" spans="1:19" s="3" customFormat="1" ht="45.75" hidden="1" customHeight="1">
      <c r="A132" s="31" t="s">
        <v>192</v>
      </c>
      <c r="B132" s="56" t="s">
        <v>308</v>
      </c>
      <c r="C132" s="56" t="s">
        <v>399</v>
      </c>
      <c r="D132" s="56" t="s">
        <v>191</v>
      </c>
      <c r="E132" s="57">
        <v>2000</v>
      </c>
      <c r="F132" s="132"/>
      <c r="G132" s="132"/>
      <c r="H132" s="72">
        <f t="shared" si="6"/>
        <v>2000</v>
      </c>
      <c r="I132" s="132"/>
      <c r="J132" s="57">
        <f t="shared" si="7"/>
        <v>2000</v>
      </c>
      <c r="K132" s="78">
        <v>1500</v>
      </c>
      <c r="L132" s="78">
        <f t="shared" si="8"/>
        <v>3500</v>
      </c>
      <c r="M132" s="194"/>
      <c r="N132" s="203"/>
      <c r="O132" s="203"/>
      <c r="P132" s="78">
        <f t="shared" si="9"/>
        <v>3500</v>
      </c>
      <c r="Q132" s="132"/>
      <c r="R132" s="132"/>
      <c r="S132" s="77">
        <f t="shared" si="5"/>
        <v>3500</v>
      </c>
    </row>
    <row r="133" spans="1:19" s="3" customFormat="1" ht="24" hidden="1" customHeight="1">
      <c r="A133" s="31" t="s">
        <v>688</v>
      </c>
      <c r="B133" s="56" t="s">
        <v>308</v>
      </c>
      <c r="C133" s="56" t="s">
        <v>690</v>
      </c>
      <c r="D133" s="56" t="s">
        <v>191</v>
      </c>
      <c r="E133" s="57">
        <v>3500</v>
      </c>
      <c r="F133" s="132"/>
      <c r="G133" s="132"/>
      <c r="H133" s="72">
        <f t="shared" si="6"/>
        <v>3500</v>
      </c>
      <c r="I133" s="132"/>
      <c r="J133" s="57">
        <f t="shared" si="7"/>
        <v>3500</v>
      </c>
      <c r="K133" s="78">
        <v>1200</v>
      </c>
      <c r="L133" s="78">
        <f t="shared" si="8"/>
        <v>4700</v>
      </c>
      <c r="M133" s="194"/>
      <c r="N133" s="203"/>
      <c r="O133" s="203"/>
      <c r="P133" s="78">
        <f t="shared" si="9"/>
        <v>4700</v>
      </c>
      <c r="Q133" s="132"/>
      <c r="R133" s="132"/>
      <c r="S133" s="77">
        <f t="shared" si="5"/>
        <v>4700</v>
      </c>
    </row>
    <row r="134" spans="1:19" s="3" customFormat="1" ht="41.25" hidden="1" customHeight="1">
      <c r="A134" s="43" t="s">
        <v>524</v>
      </c>
      <c r="B134" s="54" t="s">
        <v>308</v>
      </c>
      <c r="C134" s="54" t="s">
        <v>249</v>
      </c>
      <c r="D134" s="54"/>
      <c r="E134" s="72">
        <f>SUM(E135)</f>
        <v>200</v>
      </c>
      <c r="F134" s="132"/>
      <c r="G134" s="132"/>
      <c r="H134" s="72">
        <f t="shared" si="6"/>
        <v>200</v>
      </c>
      <c r="I134" s="132"/>
      <c r="J134" s="72">
        <f t="shared" si="7"/>
        <v>200</v>
      </c>
      <c r="K134" s="132"/>
      <c r="L134" s="78">
        <f t="shared" si="8"/>
        <v>200</v>
      </c>
      <c r="M134" s="194"/>
      <c r="N134" s="203"/>
      <c r="O134" s="203"/>
      <c r="P134" s="78">
        <f t="shared" si="9"/>
        <v>200</v>
      </c>
      <c r="Q134" s="132"/>
      <c r="R134" s="132"/>
      <c r="S134" s="77">
        <f t="shared" si="5"/>
        <v>200</v>
      </c>
    </row>
    <row r="135" spans="1:19" s="3" customFormat="1" ht="25.5" hidden="1" customHeight="1">
      <c r="A135" s="45" t="s">
        <v>400</v>
      </c>
      <c r="B135" s="56" t="s">
        <v>308</v>
      </c>
      <c r="C135" s="56" t="s">
        <v>401</v>
      </c>
      <c r="D135" s="54"/>
      <c r="E135" s="57">
        <f>SUM(E136)</f>
        <v>200</v>
      </c>
      <c r="F135" s="132"/>
      <c r="G135" s="132"/>
      <c r="H135" s="72">
        <f t="shared" si="6"/>
        <v>200</v>
      </c>
      <c r="I135" s="132"/>
      <c r="J135" s="72">
        <f t="shared" si="7"/>
        <v>200</v>
      </c>
      <c r="K135" s="132"/>
      <c r="L135" s="78">
        <f t="shared" si="8"/>
        <v>200</v>
      </c>
      <c r="M135" s="194"/>
      <c r="N135" s="203"/>
      <c r="O135" s="203"/>
      <c r="P135" s="78">
        <f t="shared" si="9"/>
        <v>200</v>
      </c>
      <c r="Q135" s="132"/>
      <c r="R135" s="132"/>
      <c r="S135" s="77">
        <f t="shared" si="5"/>
        <v>200</v>
      </c>
    </row>
    <row r="136" spans="1:19" s="3" customFormat="1" ht="30.75" hidden="1" customHeight="1">
      <c r="A136" s="31" t="s">
        <v>4</v>
      </c>
      <c r="B136" s="56" t="s">
        <v>308</v>
      </c>
      <c r="C136" s="56" t="s">
        <v>402</v>
      </c>
      <c r="D136" s="56"/>
      <c r="E136" s="57">
        <f>SUM(E137)</f>
        <v>200</v>
      </c>
      <c r="F136" s="132"/>
      <c r="G136" s="132"/>
      <c r="H136" s="72">
        <f t="shared" si="6"/>
        <v>200</v>
      </c>
      <c r="I136" s="132"/>
      <c r="J136" s="72">
        <f t="shared" si="7"/>
        <v>200</v>
      </c>
      <c r="K136" s="132"/>
      <c r="L136" s="78">
        <f t="shared" si="8"/>
        <v>200</v>
      </c>
      <c r="M136" s="194"/>
      <c r="N136" s="203"/>
      <c r="O136" s="203"/>
      <c r="P136" s="78">
        <f t="shared" si="9"/>
        <v>200</v>
      </c>
      <c r="Q136" s="132"/>
      <c r="R136" s="132"/>
      <c r="S136" s="77">
        <f t="shared" si="5"/>
        <v>200</v>
      </c>
    </row>
    <row r="137" spans="1:19" s="3" customFormat="1" ht="40.5" hidden="1" customHeight="1">
      <c r="A137" s="44" t="s">
        <v>75</v>
      </c>
      <c r="B137" s="56" t="s">
        <v>308</v>
      </c>
      <c r="C137" s="56" t="s">
        <v>402</v>
      </c>
      <c r="D137" s="56" t="s">
        <v>483</v>
      </c>
      <c r="E137" s="57">
        <v>200</v>
      </c>
      <c r="F137" s="132"/>
      <c r="G137" s="132"/>
      <c r="H137" s="72">
        <f t="shared" si="6"/>
        <v>200</v>
      </c>
      <c r="I137" s="132"/>
      <c r="J137" s="72">
        <f t="shared" si="7"/>
        <v>200</v>
      </c>
      <c r="K137" s="132"/>
      <c r="L137" s="78">
        <f t="shared" si="8"/>
        <v>200</v>
      </c>
      <c r="M137" s="194">
        <v>100</v>
      </c>
      <c r="N137" s="203"/>
      <c r="O137" s="203"/>
      <c r="P137" s="78">
        <f t="shared" si="9"/>
        <v>200</v>
      </c>
      <c r="Q137" s="132"/>
      <c r="R137" s="132"/>
      <c r="S137" s="77">
        <f t="shared" si="5"/>
        <v>200</v>
      </c>
    </row>
    <row r="138" spans="1:19" s="3" customFormat="1" ht="45.75" hidden="1" customHeight="1">
      <c r="A138" s="96" t="s">
        <v>693</v>
      </c>
      <c r="B138" s="54" t="s">
        <v>308</v>
      </c>
      <c r="C138" s="54" t="s">
        <v>250</v>
      </c>
      <c r="D138" s="106"/>
      <c r="E138" s="77">
        <f>SUM(E140)</f>
        <v>1000</v>
      </c>
      <c r="F138" s="132"/>
      <c r="G138" s="132"/>
      <c r="H138" s="72">
        <f t="shared" si="6"/>
        <v>1000</v>
      </c>
      <c r="I138" s="132"/>
      <c r="J138" s="72">
        <f t="shared" si="7"/>
        <v>1000</v>
      </c>
      <c r="K138" s="132"/>
      <c r="L138" s="77">
        <f t="shared" si="8"/>
        <v>1000</v>
      </c>
      <c r="M138" s="197"/>
      <c r="N138" s="204"/>
      <c r="O138" s="104">
        <f>O139</f>
        <v>810</v>
      </c>
      <c r="P138" s="77">
        <f t="shared" si="9"/>
        <v>1810</v>
      </c>
      <c r="Q138" s="77">
        <f>Q139</f>
        <v>-360</v>
      </c>
      <c r="R138" s="77"/>
      <c r="S138" s="77">
        <f t="shared" si="5"/>
        <v>1450</v>
      </c>
    </row>
    <row r="139" spans="1:19" s="3" customFormat="1" ht="42" hidden="1" customHeight="1">
      <c r="A139" s="45" t="s">
        <v>380</v>
      </c>
      <c r="B139" s="56" t="s">
        <v>308</v>
      </c>
      <c r="C139" s="56" t="s">
        <v>403</v>
      </c>
      <c r="D139" s="106"/>
      <c r="E139" s="78">
        <f>SUM(E140)</f>
        <v>1000</v>
      </c>
      <c r="F139" s="132"/>
      <c r="G139" s="132"/>
      <c r="H139" s="72">
        <f t="shared" si="6"/>
        <v>1000</v>
      </c>
      <c r="I139" s="132"/>
      <c r="J139" s="72">
        <f t="shared" si="7"/>
        <v>1000</v>
      </c>
      <c r="K139" s="132"/>
      <c r="L139" s="78">
        <f t="shared" si="8"/>
        <v>1000</v>
      </c>
      <c r="M139" s="194"/>
      <c r="N139" s="203"/>
      <c r="O139" s="29">
        <f>O140</f>
        <v>810</v>
      </c>
      <c r="P139" s="78">
        <f t="shared" si="9"/>
        <v>1810</v>
      </c>
      <c r="Q139" s="78">
        <f>Q140</f>
        <v>-360</v>
      </c>
      <c r="R139" s="78"/>
      <c r="S139" s="77">
        <f t="shared" ref="S139:S203" si="10">P139+Q139+R139</f>
        <v>1450</v>
      </c>
    </row>
    <row r="140" spans="1:19" s="15" customFormat="1" ht="43.5" hidden="1" customHeight="1">
      <c r="A140" s="32" t="s">
        <v>718</v>
      </c>
      <c r="B140" s="56" t="s">
        <v>308</v>
      </c>
      <c r="C140" s="56" t="s">
        <v>404</v>
      </c>
      <c r="D140" s="105"/>
      <c r="E140" s="78">
        <f>SUM(E141)</f>
        <v>1000</v>
      </c>
      <c r="F140" s="77"/>
      <c r="G140" s="77"/>
      <c r="H140" s="72">
        <f t="shared" ref="H140:H207" si="11">E140+F140+G140</f>
        <v>1000</v>
      </c>
      <c r="I140" s="77"/>
      <c r="J140" s="72">
        <f t="shared" ref="J140:J207" si="12">E140+F140+G140+I140</f>
        <v>1000</v>
      </c>
      <c r="K140" s="77"/>
      <c r="L140" s="78">
        <f t="shared" ref="L140:L205" si="13">J140+K140</f>
        <v>1000</v>
      </c>
      <c r="M140" s="195"/>
      <c r="N140" s="104"/>
      <c r="O140" s="29">
        <f>O141</f>
        <v>810</v>
      </c>
      <c r="P140" s="78">
        <f t="shared" ref="P140:P206" si="14">L140+N140+O140</f>
        <v>1810</v>
      </c>
      <c r="Q140" s="78">
        <f>Q141</f>
        <v>-360</v>
      </c>
      <c r="R140" s="78"/>
      <c r="S140" s="77">
        <f t="shared" si="10"/>
        <v>1450</v>
      </c>
    </row>
    <row r="141" spans="1:19" s="15" customFormat="1" ht="38.25" hidden="1" customHeight="1">
      <c r="A141" s="44" t="s">
        <v>75</v>
      </c>
      <c r="B141" s="56" t="s">
        <v>308</v>
      </c>
      <c r="C141" s="56" t="s">
        <v>404</v>
      </c>
      <c r="D141" s="56" t="s">
        <v>483</v>
      </c>
      <c r="E141" s="57">
        <v>1000</v>
      </c>
      <c r="F141" s="77"/>
      <c r="G141" s="77"/>
      <c r="H141" s="72">
        <f t="shared" si="11"/>
        <v>1000</v>
      </c>
      <c r="I141" s="77"/>
      <c r="J141" s="72">
        <f t="shared" si="12"/>
        <v>1000</v>
      </c>
      <c r="K141" s="77"/>
      <c r="L141" s="78">
        <f t="shared" si="13"/>
        <v>1000</v>
      </c>
      <c r="M141" s="195"/>
      <c r="N141" s="104"/>
      <c r="O141" s="29">
        <v>810</v>
      </c>
      <c r="P141" s="78">
        <f t="shared" si="14"/>
        <v>1810</v>
      </c>
      <c r="Q141" s="78">
        <v>-360</v>
      </c>
      <c r="R141" s="78"/>
      <c r="S141" s="77">
        <f t="shared" si="10"/>
        <v>1450</v>
      </c>
    </row>
    <row r="142" spans="1:19" s="14" customFormat="1" ht="42.75" hidden="1" customHeight="1">
      <c r="A142" s="20" t="s">
        <v>695</v>
      </c>
      <c r="B142" s="55" t="s">
        <v>308</v>
      </c>
      <c r="C142" s="56" t="s">
        <v>516</v>
      </c>
      <c r="D142" s="56"/>
      <c r="E142" s="72">
        <f>SUM(E143)</f>
        <v>10</v>
      </c>
      <c r="F142" s="78"/>
      <c r="G142" s="78"/>
      <c r="H142" s="72">
        <f t="shared" si="11"/>
        <v>10</v>
      </c>
      <c r="I142" s="78"/>
      <c r="J142" s="72">
        <f t="shared" si="12"/>
        <v>10</v>
      </c>
      <c r="K142" s="78"/>
      <c r="L142" s="78">
        <f t="shared" si="13"/>
        <v>10</v>
      </c>
      <c r="M142" s="196"/>
      <c r="N142" s="29"/>
      <c r="O142" s="29"/>
      <c r="P142" s="78">
        <f t="shared" si="14"/>
        <v>10</v>
      </c>
      <c r="Q142" s="78"/>
      <c r="R142" s="78"/>
      <c r="S142" s="77">
        <f t="shared" si="10"/>
        <v>10</v>
      </c>
    </row>
    <row r="143" spans="1:19" s="3" customFormat="1" ht="33" hidden="1" customHeight="1">
      <c r="A143" s="44" t="s">
        <v>520</v>
      </c>
      <c r="B143" s="55" t="s">
        <v>308</v>
      </c>
      <c r="C143" s="56" t="s">
        <v>516</v>
      </c>
      <c r="D143" s="56"/>
      <c r="E143" s="57">
        <f>SUM(E144)</f>
        <v>10</v>
      </c>
      <c r="F143" s="132"/>
      <c r="G143" s="132"/>
      <c r="H143" s="72">
        <f t="shared" si="11"/>
        <v>10</v>
      </c>
      <c r="I143" s="132"/>
      <c r="J143" s="72">
        <f t="shared" si="12"/>
        <v>10</v>
      </c>
      <c r="K143" s="132"/>
      <c r="L143" s="78">
        <f t="shared" si="13"/>
        <v>10</v>
      </c>
      <c r="M143" s="194"/>
      <c r="N143" s="203"/>
      <c r="O143" s="203"/>
      <c r="P143" s="78">
        <f t="shared" si="14"/>
        <v>10</v>
      </c>
      <c r="Q143" s="132"/>
      <c r="R143" s="132"/>
      <c r="S143" s="77">
        <f t="shared" si="10"/>
        <v>10</v>
      </c>
    </row>
    <row r="144" spans="1:19" s="3" customFormat="1" ht="40.5" hidden="1" customHeight="1">
      <c r="A144" s="31" t="s">
        <v>192</v>
      </c>
      <c r="B144" s="55" t="s">
        <v>308</v>
      </c>
      <c r="C144" s="56" t="s">
        <v>516</v>
      </c>
      <c r="D144" s="56" t="s">
        <v>191</v>
      </c>
      <c r="E144" s="57">
        <v>10</v>
      </c>
      <c r="F144" s="132"/>
      <c r="G144" s="132"/>
      <c r="H144" s="72">
        <f t="shared" si="11"/>
        <v>10</v>
      </c>
      <c r="I144" s="132"/>
      <c r="J144" s="72">
        <f t="shared" si="12"/>
        <v>10</v>
      </c>
      <c r="K144" s="132"/>
      <c r="L144" s="78">
        <f t="shared" si="13"/>
        <v>10</v>
      </c>
      <c r="M144" s="194"/>
      <c r="N144" s="203"/>
      <c r="O144" s="203"/>
      <c r="P144" s="78">
        <f t="shared" si="14"/>
        <v>10</v>
      </c>
      <c r="Q144" s="132"/>
      <c r="R144" s="132"/>
      <c r="S144" s="77">
        <f t="shared" si="10"/>
        <v>10</v>
      </c>
    </row>
    <row r="145" spans="1:19" s="3" customFormat="1" ht="29.25" customHeight="1">
      <c r="A145" s="43" t="s">
        <v>331</v>
      </c>
      <c r="B145" s="54" t="s">
        <v>332</v>
      </c>
      <c r="C145" s="54"/>
      <c r="D145" s="54"/>
      <c r="E145" s="72">
        <f>E146+E155+E168</f>
        <v>52333.1</v>
      </c>
      <c r="F145" s="72">
        <f>F146+F155+F168</f>
        <v>3656.6</v>
      </c>
      <c r="G145" s="72">
        <f>G155</f>
        <v>10000</v>
      </c>
      <c r="H145" s="72">
        <f t="shared" si="11"/>
        <v>65989.7</v>
      </c>
      <c r="I145" s="72">
        <f>I168+I155+I146</f>
        <v>26297.5</v>
      </c>
      <c r="J145" s="72">
        <f t="shared" si="12"/>
        <v>92287.2</v>
      </c>
      <c r="K145" s="77">
        <f>K146+K155+K168</f>
        <v>31060</v>
      </c>
      <c r="L145" s="77">
        <f t="shared" si="13"/>
        <v>123347.2</v>
      </c>
      <c r="M145" s="194"/>
      <c r="N145" s="77">
        <f>N168</f>
        <v>14099.8</v>
      </c>
      <c r="O145" s="77">
        <f>O155+O168</f>
        <v>17475</v>
      </c>
      <c r="P145" s="77">
        <f t="shared" si="14"/>
        <v>154922</v>
      </c>
      <c r="Q145" s="132"/>
      <c r="R145" s="77">
        <f>R151+R155+R168</f>
        <v>500</v>
      </c>
      <c r="S145" s="77">
        <f t="shared" si="10"/>
        <v>155422</v>
      </c>
    </row>
    <row r="146" spans="1:19" s="3" customFormat="1" ht="27.75" hidden="1" customHeight="1">
      <c r="A146" s="43" t="s">
        <v>64</v>
      </c>
      <c r="B146" s="54" t="s">
        <v>63</v>
      </c>
      <c r="C146" s="54"/>
      <c r="D146" s="54"/>
      <c r="E146" s="72">
        <f>E147+E151</f>
        <v>14900</v>
      </c>
      <c r="F146" s="132"/>
      <c r="G146" s="132"/>
      <c r="H146" s="72">
        <f>E146+F146+G146</f>
        <v>14900</v>
      </c>
      <c r="I146" s="132">
        <f>I147</f>
        <v>-3800</v>
      </c>
      <c r="J146" s="72">
        <f t="shared" si="12"/>
        <v>11100</v>
      </c>
      <c r="K146" s="77">
        <f>K151</f>
        <v>6000</v>
      </c>
      <c r="L146" s="77">
        <f t="shared" si="13"/>
        <v>17100</v>
      </c>
      <c r="M146" s="194"/>
      <c r="N146" s="203"/>
      <c r="O146" s="203"/>
      <c r="P146" s="78">
        <f t="shared" si="14"/>
        <v>17100</v>
      </c>
      <c r="Q146" s="132"/>
      <c r="R146" s="132"/>
      <c r="S146" s="77">
        <f t="shared" si="10"/>
        <v>17100</v>
      </c>
    </row>
    <row r="147" spans="1:19" ht="49.5" hidden="1" customHeight="1">
      <c r="A147" s="43" t="s">
        <v>484</v>
      </c>
      <c r="B147" s="54" t="s">
        <v>63</v>
      </c>
      <c r="C147" s="54" t="s">
        <v>485</v>
      </c>
      <c r="D147" s="56"/>
      <c r="E147" s="72">
        <f>SUM(E148)</f>
        <v>3800</v>
      </c>
      <c r="F147" s="78"/>
      <c r="G147" s="78"/>
      <c r="H147" s="72">
        <f t="shared" si="11"/>
        <v>3800</v>
      </c>
      <c r="I147" s="78">
        <v>-3800</v>
      </c>
      <c r="J147" s="72">
        <f t="shared" si="12"/>
        <v>0</v>
      </c>
      <c r="K147" s="78"/>
      <c r="L147" s="78">
        <f t="shared" si="13"/>
        <v>0</v>
      </c>
      <c r="M147" s="174"/>
      <c r="N147" s="29"/>
      <c r="O147" s="29"/>
      <c r="P147" s="78">
        <f t="shared" si="14"/>
        <v>0</v>
      </c>
      <c r="Q147" s="78"/>
      <c r="R147" s="78"/>
      <c r="S147" s="77">
        <f t="shared" si="10"/>
        <v>0</v>
      </c>
    </row>
    <row r="148" spans="1:19" ht="39" hidden="1" customHeight="1">
      <c r="A148" s="45" t="s">
        <v>486</v>
      </c>
      <c r="B148" s="56" t="s">
        <v>63</v>
      </c>
      <c r="C148" s="56" t="s">
        <v>487</v>
      </c>
      <c r="D148" s="56"/>
      <c r="E148" s="57">
        <f>SUM(E149)</f>
        <v>3800</v>
      </c>
      <c r="F148" s="78"/>
      <c r="G148" s="78"/>
      <c r="H148" s="72">
        <f t="shared" si="11"/>
        <v>3800</v>
      </c>
      <c r="I148" s="78">
        <v>-3800</v>
      </c>
      <c r="J148" s="72">
        <f t="shared" si="12"/>
        <v>0</v>
      </c>
      <c r="K148" s="78"/>
      <c r="L148" s="78">
        <f t="shared" si="13"/>
        <v>0</v>
      </c>
      <c r="M148" s="174"/>
      <c r="N148" s="29"/>
      <c r="O148" s="29"/>
      <c r="P148" s="78">
        <f t="shared" si="14"/>
        <v>0</v>
      </c>
      <c r="Q148" s="78"/>
      <c r="R148" s="78"/>
      <c r="S148" s="77">
        <f t="shared" si="10"/>
        <v>0</v>
      </c>
    </row>
    <row r="149" spans="1:19" ht="24.75" hidden="1" customHeight="1">
      <c r="A149" s="44" t="s">
        <v>488</v>
      </c>
      <c r="B149" s="56" t="s">
        <v>63</v>
      </c>
      <c r="C149" s="56" t="s">
        <v>489</v>
      </c>
      <c r="D149" s="56"/>
      <c r="E149" s="57">
        <f>SUM(E150)</f>
        <v>3800</v>
      </c>
      <c r="F149" s="78"/>
      <c r="G149" s="78"/>
      <c r="H149" s="72">
        <f t="shared" si="11"/>
        <v>3800</v>
      </c>
      <c r="I149" s="78">
        <v>-3800</v>
      </c>
      <c r="J149" s="72">
        <f t="shared" si="12"/>
        <v>0</v>
      </c>
      <c r="K149" s="78"/>
      <c r="L149" s="78">
        <f t="shared" si="13"/>
        <v>0</v>
      </c>
      <c r="M149" s="174"/>
      <c r="N149" s="29"/>
      <c r="O149" s="29"/>
      <c r="P149" s="78">
        <f t="shared" si="14"/>
        <v>0</v>
      </c>
      <c r="Q149" s="78"/>
      <c r="R149" s="78"/>
      <c r="S149" s="77">
        <f t="shared" si="10"/>
        <v>0</v>
      </c>
    </row>
    <row r="150" spans="1:19" ht="28.5" hidden="1" customHeight="1">
      <c r="A150" s="45" t="s">
        <v>192</v>
      </c>
      <c r="B150" s="56" t="s">
        <v>63</v>
      </c>
      <c r="C150" s="56" t="s">
        <v>489</v>
      </c>
      <c r="D150" s="56" t="s">
        <v>527</v>
      </c>
      <c r="E150" s="57">
        <v>3800</v>
      </c>
      <c r="F150" s="78"/>
      <c r="G150" s="78"/>
      <c r="H150" s="72">
        <f t="shared" si="11"/>
        <v>3800</v>
      </c>
      <c r="I150" s="78">
        <v>-3800</v>
      </c>
      <c r="J150" s="72">
        <f t="shared" si="12"/>
        <v>0</v>
      </c>
      <c r="K150" s="78"/>
      <c r="L150" s="78">
        <f t="shared" si="13"/>
        <v>0</v>
      </c>
      <c r="M150" s="174">
        <v>3800</v>
      </c>
      <c r="N150" s="29"/>
      <c r="O150" s="29"/>
      <c r="P150" s="78">
        <f t="shared" si="14"/>
        <v>0</v>
      </c>
      <c r="Q150" s="78"/>
      <c r="R150" s="78"/>
      <c r="S150" s="77">
        <f t="shared" si="10"/>
        <v>0</v>
      </c>
    </row>
    <row r="151" spans="1:19" ht="54.75" customHeight="1">
      <c r="A151" s="43" t="s">
        <v>684</v>
      </c>
      <c r="B151" s="54" t="s">
        <v>63</v>
      </c>
      <c r="C151" s="54" t="s">
        <v>264</v>
      </c>
      <c r="D151" s="54"/>
      <c r="E151" s="72">
        <f>E152</f>
        <v>11100</v>
      </c>
      <c r="F151" s="78"/>
      <c r="G151" s="78"/>
      <c r="H151" s="72">
        <f t="shared" si="11"/>
        <v>11100</v>
      </c>
      <c r="I151" s="78"/>
      <c r="J151" s="72">
        <f t="shared" si="12"/>
        <v>11100</v>
      </c>
      <c r="K151" s="77">
        <f>K152</f>
        <v>6000</v>
      </c>
      <c r="L151" s="77">
        <f t="shared" si="13"/>
        <v>17100</v>
      </c>
      <c r="M151" s="174"/>
      <c r="N151" s="29"/>
      <c r="O151" s="29"/>
      <c r="P151" s="78">
        <f t="shared" si="14"/>
        <v>17100</v>
      </c>
      <c r="Q151" s="78"/>
      <c r="R151" s="205">
        <f>R154</f>
        <v>4000</v>
      </c>
      <c r="S151" s="77">
        <f t="shared" si="10"/>
        <v>21100</v>
      </c>
    </row>
    <row r="152" spans="1:19" ht="22.5" customHeight="1">
      <c r="A152" s="31" t="s">
        <v>730</v>
      </c>
      <c r="B152" s="56" t="s">
        <v>63</v>
      </c>
      <c r="C152" s="56" t="s">
        <v>505</v>
      </c>
      <c r="D152" s="56"/>
      <c r="E152" s="57">
        <f>E153</f>
        <v>11100</v>
      </c>
      <c r="F152" s="78"/>
      <c r="G152" s="78"/>
      <c r="H152" s="72">
        <f t="shared" si="11"/>
        <v>11100</v>
      </c>
      <c r="I152" s="78"/>
      <c r="J152" s="57">
        <f t="shared" si="12"/>
        <v>11100</v>
      </c>
      <c r="K152" s="78">
        <f>K153</f>
        <v>6000</v>
      </c>
      <c r="L152" s="78">
        <f t="shared" si="13"/>
        <v>17100</v>
      </c>
      <c r="M152" s="174"/>
      <c r="N152" s="29"/>
      <c r="O152" s="29"/>
      <c r="P152" s="78">
        <f t="shared" si="14"/>
        <v>17100</v>
      </c>
      <c r="Q152" s="78"/>
      <c r="R152" s="205"/>
      <c r="S152" s="77">
        <f t="shared" si="10"/>
        <v>17100</v>
      </c>
    </row>
    <row r="153" spans="1:19" ht="42.75" customHeight="1">
      <c r="A153" s="45" t="s">
        <v>192</v>
      </c>
      <c r="B153" s="56" t="s">
        <v>63</v>
      </c>
      <c r="C153" s="56" t="s">
        <v>505</v>
      </c>
      <c r="D153" s="56" t="s">
        <v>191</v>
      </c>
      <c r="E153" s="57">
        <v>11100</v>
      </c>
      <c r="F153" s="78"/>
      <c r="G153" s="78"/>
      <c r="H153" s="72">
        <f t="shared" si="11"/>
        <v>11100</v>
      </c>
      <c r="I153" s="78"/>
      <c r="J153" s="57">
        <f t="shared" si="12"/>
        <v>11100</v>
      </c>
      <c r="K153" s="78">
        <v>6000</v>
      </c>
      <c r="L153" s="78">
        <f t="shared" si="13"/>
        <v>17100</v>
      </c>
      <c r="M153" s="174">
        <v>6100</v>
      </c>
      <c r="N153" s="29"/>
      <c r="O153" s="29"/>
      <c r="P153" s="78">
        <f t="shared" si="14"/>
        <v>17100</v>
      </c>
      <c r="Q153" s="78"/>
      <c r="R153" s="205"/>
      <c r="S153" s="77">
        <f t="shared" si="10"/>
        <v>17100</v>
      </c>
    </row>
    <row r="154" spans="1:19" s="254" customFormat="1" ht="42.75" customHeight="1">
      <c r="A154" s="45" t="s">
        <v>192</v>
      </c>
      <c r="B154" s="56" t="s">
        <v>63</v>
      </c>
      <c r="C154" s="56" t="s">
        <v>406</v>
      </c>
      <c r="D154" s="56" t="s">
        <v>814</v>
      </c>
      <c r="E154" s="57"/>
      <c r="F154" s="78"/>
      <c r="G154" s="78"/>
      <c r="H154" s="72"/>
      <c r="I154" s="78"/>
      <c r="J154" s="57"/>
      <c r="K154" s="78"/>
      <c r="L154" s="78"/>
      <c r="M154" s="174"/>
      <c r="N154" s="29"/>
      <c r="O154" s="29"/>
      <c r="P154" s="78"/>
      <c r="Q154" s="78"/>
      <c r="R154" s="205">
        <v>4000</v>
      </c>
      <c r="S154" s="77"/>
    </row>
    <row r="155" spans="1:19" ht="24" customHeight="1">
      <c r="A155" s="43" t="s">
        <v>288</v>
      </c>
      <c r="B155" s="54" t="s">
        <v>333</v>
      </c>
      <c r="C155" s="54"/>
      <c r="D155" s="54"/>
      <c r="E155" s="72">
        <f>SUM(E156)</f>
        <v>16815</v>
      </c>
      <c r="F155" s="72">
        <f>SUM(F156)</f>
        <v>550</v>
      </c>
      <c r="G155" s="72">
        <f>G156</f>
        <v>10000</v>
      </c>
      <c r="H155" s="72">
        <f t="shared" si="11"/>
        <v>27365</v>
      </c>
      <c r="I155" s="72">
        <f>I156</f>
        <v>3500</v>
      </c>
      <c r="J155" s="72">
        <f t="shared" si="12"/>
        <v>30865</v>
      </c>
      <c r="K155" s="77">
        <f>K156</f>
        <v>19760</v>
      </c>
      <c r="L155" s="77">
        <f t="shared" si="13"/>
        <v>50625</v>
      </c>
      <c r="M155" s="174"/>
      <c r="N155" s="29"/>
      <c r="O155" s="104">
        <f>O156</f>
        <v>5900</v>
      </c>
      <c r="P155" s="77">
        <f t="shared" si="14"/>
        <v>56525</v>
      </c>
      <c r="Q155" s="78"/>
      <c r="R155" s="78"/>
      <c r="S155" s="77">
        <f t="shared" si="10"/>
        <v>56525</v>
      </c>
    </row>
    <row r="156" spans="1:19" ht="49.5" hidden="1" customHeight="1">
      <c r="A156" s="43" t="s">
        <v>684</v>
      </c>
      <c r="B156" s="54" t="s">
        <v>333</v>
      </c>
      <c r="C156" s="54" t="s">
        <v>264</v>
      </c>
      <c r="D156" s="54"/>
      <c r="E156" s="72">
        <f>E157</f>
        <v>16815</v>
      </c>
      <c r="F156" s="72">
        <f>F157</f>
        <v>550</v>
      </c>
      <c r="G156" s="72">
        <f>G157</f>
        <v>10000</v>
      </c>
      <c r="H156" s="72">
        <f t="shared" si="11"/>
        <v>27365</v>
      </c>
      <c r="I156" s="72">
        <f>I157</f>
        <v>3500</v>
      </c>
      <c r="J156" s="72">
        <f t="shared" si="12"/>
        <v>30865</v>
      </c>
      <c r="K156" s="77">
        <f>K157</f>
        <v>19760</v>
      </c>
      <c r="L156" s="77">
        <f t="shared" si="13"/>
        <v>50625</v>
      </c>
      <c r="M156" s="174"/>
      <c r="N156" s="29"/>
      <c r="O156" s="104">
        <f>O157</f>
        <v>5900</v>
      </c>
      <c r="P156" s="77">
        <f t="shared" si="14"/>
        <v>56525</v>
      </c>
      <c r="Q156" s="78"/>
      <c r="R156" s="78"/>
      <c r="S156" s="77">
        <f t="shared" si="10"/>
        <v>56525</v>
      </c>
    </row>
    <row r="157" spans="1:19" ht="23.25" hidden="1" customHeight="1">
      <c r="A157" s="43" t="s">
        <v>288</v>
      </c>
      <c r="B157" s="54" t="s">
        <v>333</v>
      </c>
      <c r="C157" s="54"/>
      <c r="D157" s="54"/>
      <c r="E157" s="72">
        <f>E158</f>
        <v>16815</v>
      </c>
      <c r="F157" s="72">
        <f>F158</f>
        <v>550</v>
      </c>
      <c r="G157" s="72">
        <f>G158</f>
        <v>10000</v>
      </c>
      <c r="H157" s="72">
        <f t="shared" si="11"/>
        <v>27365</v>
      </c>
      <c r="I157" s="78">
        <v>3500</v>
      </c>
      <c r="J157" s="57">
        <f t="shared" si="12"/>
        <v>30865</v>
      </c>
      <c r="K157" s="78">
        <f>K158</f>
        <v>19760</v>
      </c>
      <c r="L157" s="77">
        <f t="shared" si="13"/>
        <v>50625</v>
      </c>
      <c r="M157" s="193"/>
      <c r="N157" s="104"/>
      <c r="O157" s="104">
        <f>O158</f>
        <v>5900</v>
      </c>
      <c r="P157" s="77">
        <f t="shared" si="14"/>
        <v>56525</v>
      </c>
      <c r="Q157" s="78"/>
      <c r="R157" s="78"/>
      <c r="S157" s="77">
        <f t="shared" si="10"/>
        <v>56525</v>
      </c>
    </row>
    <row r="158" spans="1:19" ht="48" hidden="1" customHeight="1">
      <c r="A158" s="43" t="s">
        <v>684</v>
      </c>
      <c r="B158" s="54" t="s">
        <v>333</v>
      </c>
      <c r="C158" s="56" t="s">
        <v>264</v>
      </c>
      <c r="D158" s="54"/>
      <c r="E158" s="72">
        <f>E159+E166+E164</f>
        <v>16815</v>
      </c>
      <c r="F158" s="72">
        <f>F159+F166+F164</f>
        <v>550</v>
      </c>
      <c r="G158" s="72">
        <f>G159</f>
        <v>10000</v>
      </c>
      <c r="H158" s="72">
        <f t="shared" si="11"/>
        <v>27365</v>
      </c>
      <c r="I158" s="78">
        <v>3500</v>
      </c>
      <c r="J158" s="57">
        <f t="shared" si="12"/>
        <v>30865</v>
      </c>
      <c r="K158" s="78">
        <f>K159</f>
        <v>19760</v>
      </c>
      <c r="L158" s="78">
        <f t="shared" si="13"/>
        <v>50625</v>
      </c>
      <c r="M158" s="174"/>
      <c r="N158" s="29"/>
      <c r="O158" s="29">
        <f>O159</f>
        <v>5900</v>
      </c>
      <c r="P158" s="78">
        <f t="shared" si="14"/>
        <v>56525</v>
      </c>
      <c r="Q158" s="78"/>
      <c r="R158" s="78"/>
      <c r="S158" s="77">
        <f t="shared" si="10"/>
        <v>56525</v>
      </c>
    </row>
    <row r="159" spans="1:19" ht="33.75" hidden="1" customHeight="1">
      <c r="A159" s="45" t="s">
        <v>501</v>
      </c>
      <c r="B159" s="86" t="s">
        <v>112</v>
      </c>
      <c r="C159" s="62" t="s">
        <v>406</v>
      </c>
      <c r="D159" s="62"/>
      <c r="E159" s="79">
        <f>E160+E161+E162+E163</f>
        <v>16315</v>
      </c>
      <c r="F159" s="79">
        <f t="shared" ref="F159" si="15">F160+F161+F162+F163</f>
        <v>550</v>
      </c>
      <c r="G159" s="79">
        <f>G160+G161</f>
        <v>10000</v>
      </c>
      <c r="H159" s="72">
        <f t="shared" si="11"/>
        <v>26865</v>
      </c>
      <c r="I159" s="78">
        <v>3500</v>
      </c>
      <c r="J159" s="57">
        <f t="shared" si="12"/>
        <v>30365</v>
      </c>
      <c r="K159" s="78">
        <f>K160</f>
        <v>19760</v>
      </c>
      <c r="L159" s="78">
        <f t="shared" si="13"/>
        <v>50125</v>
      </c>
      <c r="M159" s="174"/>
      <c r="N159" s="29"/>
      <c r="O159" s="29">
        <f>O160</f>
        <v>5900</v>
      </c>
      <c r="P159" s="78">
        <f t="shared" si="14"/>
        <v>56025</v>
      </c>
      <c r="Q159" s="78"/>
      <c r="R159" s="78"/>
      <c r="S159" s="77">
        <f t="shared" si="10"/>
        <v>56025</v>
      </c>
    </row>
    <row r="160" spans="1:19" ht="27" hidden="1" customHeight="1">
      <c r="A160" s="47" t="s">
        <v>502</v>
      </c>
      <c r="B160" s="86" t="s">
        <v>112</v>
      </c>
      <c r="C160" s="62" t="s">
        <v>406</v>
      </c>
      <c r="D160" s="62" t="s">
        <v>191</v>
      </c>
      <c r="E160" s="79">
        <v>10815</v>
      </c>
      <c r="F160" s="78">
        <v>3550</v>
      </c>
      <c r="G160" s="78">
        <v>5500</v>
      </c>
      <c r="H160" s="72">
        <f t="shared" si="11"/>
        <v>19865</v>
      </c>
      <c r="I160" s="78">
        <v>3500</v>
      </c>
      <c r="J160" s="72">
        <f t="shared" si="12"/>
        <v>23365</v>
      </c>
      <c r="K160" s="77">
        <v>19760</v>
      </c>
      <c r="L160" s="77">
        <f t="shared" si="13"/>
        <v>43125</v>
      </c>
      <c r="M160" s="174"/>
      <c r="N160" s="29"/>
      <c r="O160" s="29">
        <v>5900</v>
      </c>
      <c r="P160" s="78">
        <f t="shared" si="14"/>
        <v>49025</v>
      </c>
      <c r="Q160" s="78"/>
      <c r="R160" s="78"/>
      <c r="S160" s="77">
        <f t="shared" si="10"/>
        <v>49025</v>
      </c>
    </row>
    <row r="161" spans="1:19" ht="38.25" hidden="1" customHeight="1">
      <c r="A161" s="31" t="s">
        <v>192</v>
      </c>
      <c r="B161" s="86" t="s">
        <v>112</v>
      </c>
      <c r="C161" s="56" t="s">
        <v>406</v>
      </c>
      <c r="D161" s="62" t="s">
        <v>583</v>
      </c>
      <c r="E161" s="79">
        <v>3000</v>
      </c>
      <c r="F161" s="78">
        <v>-3000</v>
      </c>
      <c r="G161" s="78">
        <v>4500</v>
      </c>
      <c r="H161" s="72">
        <f t="shared" si="11"/>
        <v>4500</v>
      </c>
      <c r="I161" s="78"/>
      <c r="J161" s="72">
        <f t="shared" si="12"/>
        <v>4500</v>
      </c>
      <c r="K161" s="78"/>
      <c r="L161" s="78">
        <f t="shared" si="13"/>
        <v>4500</v>
      </c>
      <c r="M161" s="174"/>
      <c r="N161" s="29"/>
      <c r="O161" s="29"/>
      <c r="P161" s="78">
        <f t="shared" si="14"/>
        <v>4500</v>
      </c>
      <c r="Q161" s="78"/>
      <c r="R161" s="78"/>
      <c r="S161" s="77">
        <f t="shared" si="10"/>
        <v>4500</v>
      </c>
    </row>
    <row r="162" spans="1:19" ht="44.25" hidden="1" customHeight="1">
      <c r="A162" s="31" t="s">
        <v>732</v>
      </c>
      <c r="B162" s="86" t="s">
        <v>112</v>
      </c>
      <c r="C162" s="56" t="s">
        <v>722</v>
      </c>
      <c r="D162" s="62" t="s">
        <v>191</v>
      </c>
      <c r="E162" s="79">
        <v>2000</v>
      </c>
      <c r="F162" s="78"/>
      <c r="G162" s="78"/>
      <c r="H162" s="72">
        <f t="shared" si="11"/>
        <v>2000</v>
      </c>
      <c r="I162" s="78"/>
      <c r="J162" s="72">
        <f t="shared" si="12"/>
        <v>2000</v>
      </c>
      <c r="K162" s="78"/>
      <c r="L162" s="78">
        <f t="shared" si="13"/>
        <v>2000</v>
      </c>
      <c r="M162" s="174">
        <v>2000</v>
      </c>
      <c r="N162" s="29"/>
      <c r="O162" s="29"/>
      <c r="P162" s="78">
        <f t="shared" si="14"/>
        <v>2000</v>
      </c>
      <c r="Q162" s="78"/>
      <c r="R162" s="78"/>
      <c r="S162" s="77">
        <f t="shared" si="10"/>
        <v>2000</v>
      </c>
    </row>
    <row r="163" spans="1:19" ht="31.5" hidden="1" customHeight="1">
      <c r="A163" s="31" t="s">
        <v>723</v>
      </c>
      <c r="B163" s="86" t="s">
        <v>112</v>
      </c>
      <c r="C163" s="56" t="s">
        <v>724</v>
      </c>
      <c r="D163" s="62" t="s">
        <v>191</v>
      </c>
      <c r="E163" s="79">
        <v>500</v>
      </c>
      <c r="F163" s="78"/>
      <c r="G163" s="78"/>
      <c r="H163" s="72">
        <f t="shared" si="11"/>
        <v>500</v>
      </c>
      <c r="I163" s="78"/>
      <c r="J163" s="72">
        <f t="shared" si="12"/>
        <v>500</v>
      </c>
      <c r="K163" s="78"/>
      <c r="L163" s="78">
        <f t="shared" si="13"/>
        <v>500</v>
      </c>
      <c r="M163" s="174">
        <v>500</v>
      </c>
      <c r="N163" s="29"/>
      <c r="O163" s="29"/>
      <c r="P163" s="78">
        <f t="shared" si="14"/>
        <v>500</v>
      </c>
      <c r="Q163" s="78"/>
      <c r="R163" s="78"/>
      <c r="S163" s="77">
        <f t="shared" si="10"/>
        <v>500</v>
      </c>
    </row>
    <row r="164" spans="1:19" ht="27.75" hidden="1" customHeight="1">
      <c r="A164" s="31" t="s">
        <v>209</v>
      </c>
      <c r="B164" s="86" t="s">
        <v>112</v>
      </c>
      <c r="C164" s="56" t="s">
        <v>505</v>
      </c>
      <c r="D164" s="56"/>
      <c r="E164" s="57">
        <f>E165</f>
        <v>500</v>
      </c>
      <c r="F164" s="78"/>
      <c r="G164" s="78"/>
      <c r="H164" s="72">
        <f t="shared" si="11"/>
        <v>500</v>
      </c>
      <c r="I164" s="78"/>
      <c r="J164" s="72">
        <f t="shared" si="12"/>
        <v>500</v>
      </c>
      <c r="K164" s="78"/>
      <c r="L164" s="78">
        <f t="shared" si="13"/>
        <v>500</v>
      </c>
      <c r="M164" s="174"/>
      <c r="N164" s="29"/>
      <c r="O164" s="29"/>
      <c r="P164" s="78">
        <f t="shared" si="14"/>
        <v>500</v>
      </c>
      <c r="Q164" s="78"/>
      <c r="R164" s="78"/>
      <c r="S164" s="77">
        <f t="shared" si="10"/>
        <v>500</v>
      </c>
    </row>
    <row r="165" spans="1:19" ht="36" hidden="1" customHeight="1">
      <c r="A165" s="31" t="s">
        <v>192</v>
      </c>
      <c r="B165" s="86" t="s">
        <v>112</v>
      </c>
      <c r="C165" s="56" t="s">
        <v>505</v>
      </c>
      <c r="D165" s="56" t="s">
        <v>191</v>
      </c>
      <c r="E165" s="57">
        <v>500</v>
      </c>
      <c r="F165" s="78"/>
      <c r="G165" s="78"/>
      <c r="H165" s="72">
        <f t="shared" si="11"/>
        <v>500</v>
      </c>
      <c r="I165" s="78"/>
      <c r="J165" s="72">
        <f t="shared" si="12"/>
        <v>500</v>
      </c>
      <c r="K165" s="78"/>
      <c r="L165" s="78">
        <f t="shared" si="13"/>
        <v>500</v>
      </c>
      <c r="M165" s="174"/>
      <c r="N165" s="29"/>
      <c r="O165" s="29"/>
      <c r="P165" s="78">
        <f t="shared" si="14"/>
        <v>500</v>
      </c>
      <c r="Q165" s="78"/>
      <c r="R165" s="78"/>
      <c r="S165" s="77">
        <f t="shared" si="10"/>
        <v>500</v>
      </c>
    </row>
    <row r="166" spans="1:19" ht="36" hidden="1" customHeight="1">
      <c r="A166" s="45" t="s">
        <v>503</v>
      </c>
      <c r="B166" s="86" t="s">
        <v>112</v>
      </c>
      <c r="C166" s="56" t="s">
        <v>562</v>
      </c>
      <c r="D166" s="56"/>
      <c r="E166" s="57">
        <f>SUM(E167)</f>
        <v>0</v>
      </c>
      <c r="F166" s="78"/>
      <c r="G166" s="78"/>
      <c r="H166" s="72">
        <f t="shared" si="11"/>
        <v>0</v>
      </c>
      <c r="I166" s="78"/>
      <c r="J166" s="72">
        <f t="shared" si="12"/>
        <v>0</v>
      </c>
      <c r="K166" s="78"/>
      <c r="L166" s="78">
        <f t="shared" si="13"/>
        <v>0</v>
      </c>
      <c r="M166" s="174"/>
      <c r="N166" s="29"/>
      <c r="O166" s="29"/>
      <c r="P166" s="78">
        <f t="shared" si="14"/>
        <v>0</v>
      </c>
      <c r="Q166" s="78"/>
      <c r="R166" s="78"/>
      <c r="S166" s="77">
        <f t="shared" si="10"/>
        <v>0</v>
      </c>
    </row>
    <row r="167" spans="1:19" ht="36" hidden="1" customHeight="1">
      <c r="A167" s="45" t="s">
        <v>192</v>
      </c>
      <c r="B167" s="86" t="s">
        <v>112</v>
      </c>
      <c r="C167" s="56" t="s">
        <v>504</v>
      </c>
      <c r="D167" s="56" t="s">
        <v>191</v>
      </c>
      <c r="E167" s="57">
        <v>0</v>
      </c>
      <c r="F167" s="78"/>
      <c r="G167" s="78"/>
      <c r="H167" s="72">
        <f t="shared" si="11"/>
        <v>0</v>
      </c>
      <c r="I167" s="78"/>
      <c r="J167" s="72">
        <f t="shared" si="12"/>
        <v>0</v>
      </c>
      <c r="K167" s="78"/>
      <c r="L167" s="78">
        <f t="shared" si="13"/>
        <v>0</v>
      </c>
      <c r="M167" s="174"/>
      <c r="N167" s="29"/>
      <c r="O167" s="29"/>
      <c r="P167" s="78">
        <f t="shared" si="14"/>
        <v>0</v>
      </c>
      <c r="Q167" s="78"/>
      <c r="R167" s="78"/>
      <c r="S167" s="77">
        <f t="shared" si="10"/>
        <v>0</v>
      </c>
    </row>
    <row r="168" spans="1:19" ht="36" customHeight="1">
      <c r="A168" s="43" t="s">
        <v>591</v>
      </c>
      <c r="B168" s="54" t="s">
        <v>590</v>
      </c>
      <c r="C168" s="56"/>
      <c r="D168" s="56"/>
      <c r="E168" s="72">
        <f>E169+E174+E176</f>
        <v>20618.099999999999</v>
      </c>
      <c r="F168" s="72">
        <f>F169+F174+F176</f>
        <v>3106.6</v>
      </c>
      <c r="G168" s="72"/>
      <c r="H168" s="72">
        <f t="shared" si="11"/>
        <v>23724.699999999997</v>
      </c>
      <c r="I168" s="72">
        <f>I176+I173</f>
        <v>26597.5</v>
      </c>
      <c r="J168" s="72">
        <f>E168+F168+G168+I168</f>
        <v>50322.2</v>
      </c>
      <c r="K168" s="77">
        <f>K173</f>
        <v>5300</v>
      </c>
      <c r="L168" s="77">
        <f t="shared" si="13"/>
        <v>55622.2</v>
      </c>
      <c r="M168" s="174"/>
      <c r="N168" s="77">
        <f>N176</f>
        <v>14099.8</v>
      </c>
      <c r="O168" s="77">
        <f>O173</f>
        <v>11575</v>
      </c>
      <c r="P168" s="77">
        <f t="shared" si="14"/>
        <v>81297</v>
      </c>
      <c r="Q168" s="78"/>
      <c r="R168" s="77">
        <f>R173</f>
        <v>-3500</v>
      </c>
      <c r="S168" s="77">
        <f t="shared" si="10"/>
        <v>77797</v>
      </c>
    </row>
    <row r="169" spans="1:19" ht="47.25" customHeight="1">
      <c r="A169" s="43" t="s">
        <v>700</v>
      </c>
      <c r="B169" s="54" t="s">
        <v>590</v>
      </c>
      <c r="C169" s="54" t="s">
        <v>589</v>
      </c>
      <c r="D169" s="56"/>
      <c r="E169" s="72">
        <f>E170</f>
        <v>14168.1</v>
      </c>
      <c r="F169" s="72">
        <f>F170</f>
        <v>1482.6</v>
      </c>
      <c r="G169" s="72"/>
      <c r="H169" s="72">
        <f t="shared" si="11"/>
        <v>15650.7</v>
      </c>
      <c r="I169" s="72"/>
      <c r="J169" s="72">
        <f t="shared" si="12"/>
        <v>15650.7</v>
      </c>
      <c r="K169" s="78"/>
      <c r="L169" s="77">
        <f t="shared" si="13"/>
        <v>15650.7</v>
      </c>
      <c r="M169" s="193"/>
      <c r="N169" s="104"/>
      <c r="O169" s="104"/>
      <c r="P169" s="77">
        <f t="shared" si="14"/>
        <v>15650.7</v>
      </c>
      <c r="Q169" s="78"/>
      <c r="R169" s="78"/>
      <c r="S169" s="77">
        <f t="shared" si="10"/>
        <v>15650.7</v>
      </c>
    </row>
    <row r="170" spans="1:19" ht="36" customHeight="1">
      <c r="A170" s="45" t="s">
        <v>587</v>
      </c>
      <c r="B170" s="56" t="s">
        <v>590</v>
      </c>
      <c r="C170" s="56" t="s">
        <v>582</v>
      </c>
      <c r="D170" s="56"/>
      <c r="E170" s="57">
        <f>E171+E172</f>
        <v>14168.1</v>
      </c>
      <c r="F170" s="57">
        <f>F171+F172</f>
        <v>1482.6</v>
      </c>
      <c r="G170" s="57"/>
      <c r="H170" s="72">
        <f t="shared" si="11"/>
        <v>15650.7</v>
      </c>
      <c r="I170" s="57"/>
      <c r="J170" s="72">
        <f t="shared" si="12"/>
        <v>15650.7</v>
      </c>
      <c r="K170" s="78"/>
      <c r="L170" s="78">
        <f t="shared" si="13"/>
        <v>15650.7</v>
      </c>
      <c r="M170" s="174"/>
      <c r="N170" s="29"/>
      <c r="O170" s="29"/>
      <c r="P170" s="78">
        <f t="shared" si="14"/>
        <v>15650.7</v>
      </c>
      <c r="Q170" s="78"/>
      <c r="R170" s="78"/>
      <c r="S170" s="77">
        <f t="shared" si="10"/>
        <v>15650.7</v>
      </c>
    </row>
    <row r="171" spans="1:19" ht="36" customHeight="1">
      <c r="A171" s="45" t="s">
        <v>588</v>
      </c>
      <c r="B171" s="56" t="s">
        <v>590</v>
      </c>
      <c r="C171" s="56" t="s">
        <v>582</v>
      </c>
      <c r="D171" s="56" t="s">
        <v>191</v>
      </c>
      <c r="E171" s="57">
        <v>2210</v>
      </c>
      <c r="F171" s="78">
        <v>-1110</v>
      </c>
      <c r="G171" s="78"/>
      <c r="H171" s="72">
        <f t="shared" si="11"/>
        <v>1100</v>
      </c>
      <c r="I171" s="78"/>
      <c r="J171" s="72">
        <f t="shared" si="12"/>
        <v>1100</v>
      </c>
      <c r="K171" s="78"/>
      <c r="L171" s="78">
        <f t="shared" si="13"/>
        <v>1100</v>
      </c>
      <c r="M171" s="174"/>
      <c r="N171" s="29"/>
      <c r="O171" s="29"/>
      <c r="P171" s="78">
        <f t="shared" si="14"/>
        <v>1100</v>
      </c>
      <c r="Q171" s="78"/>
      <c r="R171" s="78"/>
      <c r="S171" s="77">
        <f t="shared" si="10"/>
        <v>1100</v>
      </c>
    </row>
    <row r="172" spans="1:19" ht="24" customHeight="1">
      <c r="A172" s="45" t="s">
        <v>645</v>
      </c>
      <c r="B172" s="56" t="s">
        <v>590</v>
      </c>
      <c r="C172" s="56" t="s">
        <v>582</v>
      </c>
      <c r="D172" s="56" t="s">
        <v>191</v>
      </c>
      <c r="E172" s="57">
        <v>11958.1</v>
      </c>
      <c r="F172" s="78">
        <v>2592.6</v>
      </c>
      <c r="G172" s="78"/>
      <c r="H172" s="72">
        <f t="shared" si="11"/>
        <v>14550.7</v>
      </c>
      <c r="I172" s="78"/>
      <c r="J172" s="72">
        <f t="shared" si="12"/>
        <v>14550.7</v>
      </c>
      <c r="K172" s="78"/>
      <c r="L172" s="78">
        <f t="shared" si="13"/>
        <v>14550.7</v>
      </c>
      <c r="M172" s="174"/>
      <c r="N172" s="29"/>
      <c r="O172" s="29"/>
      <c r="P172" s="78">
        <f t="shared" si="14"/>
        <v>14550.7</v>
      </c>
      <c r="Q172" s="78"/>
      <c r="R172" s="78"/>
      <c r="S172" s="77">
        <f t="shared" si="10"/>
        <v>14550.7</v>
      </c>
    </row>
    <row r="173" spans="1:19" ht="41.25" customHeight="1">
      <c r="A173" s="43" t="s">
        <v>684</v>
      </c>
      <c r="B173" s="86" t="s">
        <v>581</v>
      </c>
      <c r="C173" s="56" t="s">
        <v>701</v>
      </c>
      <c r="D173" s="56"/>
      <c r="E173" s="57">
        <f>E174</f>
        <v>1000</v>
      </c>
      <c r="F173" s="57">
        <f>F174</f>
        <v>560</v>
      </c>
      <c r="G173" s="57"/>
      <c r="H173" s="72">
        <f t="shared" si="11"/>
        <v>1560</v>
      </c>
      <c r="I173" s="57">
        <f>I174</f>
        <v>3800</v>
      </c>
      <c r="J173" s="72">
        <f t="shared" si="12"/>
        <v>5360</v>
      </c>
      <c r="K173" s="77">
        <f>K174</f>
        <v>5300</v>
      </c>
      <c r="L173" s="77">
        <f t="shared" si="13"/>
        <v>10660</v>
      </c>
      <c r="M173" s="174"/>
      <c r="N173" s="29"/>
      <c r="O173" s="77">
        <f>O174</f>
        <v>11575</v>
      </c>
      <c r="P173" s="78">
        <f t="shared" si="14"/>
        <v>22235</v>
      </c>
      <c r="Q173" s="78"/>
      <c r="R173" s="205">
        <f>R174</f>
        <v>-3500</v>
      </c>
      <c r="S173" s="77">
        <f t="shared" si="10"/>
        <v>18735</v>
      </c>
    </row>
    <row r="174" spans="1:19" ht="36" customHeight="1">
      <c r="A174" s="31" t="s">
        <v>209</v>
      </c>
      <c r="B174" s="86" t="s">
        <v>581</v>
      </c>
      <c r="C174" s="56" t="s">
        <v>505</v>
      </c>
      <c r="D174" s="56"/>
      <c r="E174" s="57">
        <f>E175</f>
        <v>1000</v>
      </c>
      <c r="F174" s="57">
        <f>F175</f>
        <v>560</v>
      </c>
      <c r="G174" s="57"/>
      <c r="H174" s="72">
        <f t="shared" si="11"/>
        <v>1560</v>
      </c>
      <c r="I174" s="57">
        <f>I175</f>
        <v>3800</v>
      </c>
      <c r="J174" s="57">
        <f t="shared" si="12"/>
        <v>5360</v>
      </c>
      <c r="K174" s="78">
        <f>K175</f>
        <v>5300</v>
      </c>
      <c r="L174" s="78">
        <f t="shared" si="13"/>
        <v>10660</v>
      </c>
      <c r="M174" s="174"/>
      <c r="N174" s="29"/>
      <c r="O174" s="78">
        <f>O175</f>
        <v>11575</v>
      </c>
      <c r="P174" s="78">
        <f t="shared" si="14"/>
        <v>22235</v>
      </c>
      <c r="Q174" s="78"/>
      <c r="R174" s="205">
        <f>R175</f>
        <v>-3500</v>
      </c>
      <c r="S174" s="77">
        <f t="shared" si="10"/>
        <v>18735</v>
      </c>
    </row>
    <row r="175" spans="1:19" ht="31.5" customHeight="1">
      <c r="A175" s="45" t="s">
        <v>192</v>
      </c>
      <c r="B175" s="86" t="s">
        <v>581</v>
      </c>
      <c r="C175" s="56" t="s">
        <v>505</v>
      </c>
      <c r="D175" s="56" t="s">
        <v>191</v>
      </c>
      <c r="E175" s="57">
        <v>1000</v>
      </c>
      <c r="F175" s="78">
        <v>560</v>
      </c>
      <c r="G175" s="78"/>
      <c r="H175" s="72">
        <f t="shared" si="11"/>
        <v>1560</v>
      </c>
      <c r="I175" s="78">
        <v>3800</v>
      </c>
      <c r="J175" s="57">
        <f t="shared" si="12"/>
        <v>5360</v>
      </c>
      <c r="K175" s="78">
        <v>5300</v>
      </c>
      <c r="L175" s="78">
        <f t="shared" si="13"/>
        <v>10660</v>
      </c>
      <c r="M175" s="174"/>
      <c r="N175" s="29"/>
      <c r="O175" s="205">
        <v>11575</v>
      </c>
      <c r="P175" s="78">
        <f>L175+N175+O175</f>
        <v>22235</v>
      </c>
      <c r="Q175" s="78"/>
      <c r="R175" s="205">
        <v>-3500</v>
      </c>
      <c r="S175" s="77">
        <f t="shared" si="10"/>
        <v>18735</v>
      </c>
    </row>
    <row r="176" spans="1:19" ht="40.5" customHeight="1">
      <c r="A176" s="43" t="s">
        <v>622</v>
      </c>
      <c r="B176" s="68" t="s">
        <v>581</v>
      </c>
      <c r="C176" s="54"/>
      <c r="D176" s="54"/>
      <c r="E176" s="72">
        <f>E177+E179</f>
        <v>5450</v>
      </c>
      <c r="F176" s="72">
        <f>F177+F179</f>
        <v>1064</v>
      </c>
      <c r="G176" s="72"/>
      <c r="H176" s="72">
        <f t="shared" si="11"/>
        <v>6514</v>
      </c>
      <c r="I176" s="77">
        <f>I177</f>
        <v>22797.5</v>
      </c>
      <c r="J176" s="72">
        <f t="shared" si="12"/>
        <v>29311.5</v>
      </c>
      <c r="K176" s="78"/>
      <c r="L176" s="77">
        <f t="shared" si="13"/>
        <v>29311.5</v>
      </c>
      <c r="M176" s="193"/>
      <c r="N176" s="77">
        <f>N177</f>
        <v>14099.8</v>
      </c>
      <c r="O176" s="104"/>
      <c r="P176" s="77">
        <f t="shared" si="14"/>
        <v>43411.3</v>
      </c>
      <c r="Q176" s="78"/>
      <c r="R176" s="78"/>
      <c r="S176" s="77">
        <f t="shared" si="10"/>
        <v>43411.3</v>
      </c>
    </row>
    <row r="177" spans="1:19" ht="36" customHeight="1">
      <c r="A177" s="45" t="s">
        <v>657</v>
      </c>
      <c r="B177" s="86" t="s">
        <v>581</v>
      </c>
      <c r="C177" s="56" t="s">
        <v>651</v>
      </c>
      <c r="D177" s="56"/>
      <c r="E177" s="57">
        <v>0</v>
      </c>
      <c r="F177" s="78"/>
      <c r="G177" s="78"/>
      <c r="H177" s="57">
        <f t="shared" si="11"/>
        <v>0</v>
      </c>
      <c r="I177" s="78">
        <v>22797.5</v>
      </c>
      <c r="J177" s="57">
        <f t="shared" si="12"/>
        <v>22797.5</v>
      </c>
      <c r="K177" s="78"/>
      <c r="L177" s="78">
        <f t="shared" si="13"/>
        <v>22797.5</v>
      </c>
      <c r="M177" s="174"/>
      <c r="N177" s="78">
        <f>N180</f>
        <v>14099.8</v>
      </c>
      <c r="O177" s="29"/>
      <c r="P177" s="78">
        <f t="shared" si="14"/>
        <v>36897.300000000003</v>
      </c>
      <c r="Q177" s="78"/>
      <c r="R177" s="78"/>
      <c r="S177" s="77">
        <f t="shared" si="10"/>
        <v>36897.300000000003</v>
      </c>
    </row>
    <row r="178" spans="1:19" ht="36" customHeight="1">
      <c r="A178" s="45" t="s">
        <v>645</v>
      </c>
      <c r="B178" s="86" t="s">
        <v>581</v>
      </c>
      <c r="C178" s="56" t="s">
        <v>627</v>
      </c>
      <c r="D178" s="56" t="s">
        <v>191</v>
      </c>
      <c r="E178" s="57"/>
      <c r="F178" s="78"/>
      <c r="G178" s="78"/>
      <c r="H178" s="57"/>
      <c r="I178" s="78">
        <v>22797.5</v>
      </c>
      <c r="J178" s="57">
        <f t="shared" si="12"/>
        <v>22797.5</v>
      </c>
      <c r="K178" s="78"/>
      <c r="L178" s="78">
        <f t="shared" si="13"/>
        <v>22797.5</v>
      </c>
      <c r="M178" s="174"/>
      <c r="N178" s="29"/>
      <c r="O178" s="29"/>
      <c r="P178" s="78">
        <f t="shared" si="14"/>
        <v>22797.5</v>
      </c>
      <c r="Q178" s="78"/>
      <c r="R178" s="78"/>
      <c r="S178" s="77">
        <f t="shared" si="10"/>
        <v>22797.5</v>
      </c>
    </row>
    <row r="179" spans="1:19" ht="32.25" customHeight="1">
      <c r="A179" s="45" t="s">
        <v>644</v>
      </c>
      <c r="B179" s="86" t="s">
        <v>581</v>
      </c>
      <c r="C179" s="56" t="s">
        <v>628</v>
      </c>
      <c r="D179" s="56" t="s">
        <v>191</v>
      </c>
      <c r="E179" s="57">
        <v>5450</v>
      </c>
      <c r="F179" s="78">
        <v>1064</v>
      </c>
      <c r="G179" s="78"/>
      <c r="H179" s="57">
        <f t="shared" si="11"/>
        <v>6514</v>
      </c>
      <c r="I179" s="78"/>
      <c r="J179" s="57">
        <f t="shared" si="12"/>
        <v>6514</v>
      </c>
      <c r="K179" s="78"/>
      <c r="L179" s="78">
        <f t="shared" si="13"/>
        <v>6514</v>
      </c>
      <c r="M179" s="174"/>
      <c r="N179" s="29"/>
      <c r="O179" s="29"/>
      <c r="P179" s="78">
        <f t="shared" si="14"/>
        <v>6514</v>
      </c>
      <c r="Q179" s="78"/>
      <c r="R179" s="78"/>
      <c r="S179" s="77">
        <f t="shared" si="10"/>
        <v>6514</v>
      </c>
    </row>
    <row r="180" spans="1:19" ht="32.25" customHeight="1">
      <c r="A180" s="45" t="s">
        <v>645</v>
      </c>
      <c r="B180" s="86" t="s">
        <v>581</v>
      </c>
      <c r="C180" s="56" t="s">
        <v>787</v>
      </c>
      <c r="D180" s="56" t="s">
        <v>191</v>
      </c>
      <c r="E180" s="57"/>
      <c r="F180" s="78"/>
      <c r="G180" s="78"/>
      <c r="H180" s="57"/>
      <c r="I180" s="78"/>
      <c r="J180" s="57"/>
      <c r="K180" s="78"/>
      <c r="L180" s="78"/>
      <c r="M180" s="174"/>
      <c r="N180" s="78">
        <v>14099.8</v>
      </c>
      <c r="O180" s="29"/>
      <c r="P180" s="78">
        <f t="shared" si="14"/>
        <v>14099.8</v>
      </c>
      <c r="Q180" s="78"/>
      <c r="R180" s="78"/>
      <c r="S180" s="77">
        <f t="shared" si="10"/>
        <v>14099.8</v>
      </c>
    </row>
    <row r="181" spans="1:19" ht="25.5" customHeight="1">
      <c r="A181" s="40" t="s">
        <v>163</v>
      </c>
      <c r="B181" s="54" t="s">
        <v>162</v>
      </c>
      <c r="C181" s="54"/>
      <c r="D181" s="54"/>
      <c r="E181" s="72">
        <f>SUM(E182,E193,E221,E226,E209)</f>
        <v>492564</v>
      </c>
      <c r="F181" s="72">
        <f>SUM(F182,F193,F221,F226,F209)</f>
        <v>34014.315999999999</v>
      </c>
      <c r="G181" s="72">
        <f>G182+G193</f>
        <v>13348.5</v>
      </c>
      <c r="H181" s="72">
        <f t="shared" si="11"/>
        <v>539926.81599999999</v>
      </c>
      <c r="I181" s="72">
        <f>I182+I193</f>
        <v>0</v>
      </c>
      <c r="J181" s="72">
        <f t="shared" si="12"/>
        <v>539926.81599999999</v>
      </c>
      <c r="K181" s="77">
        <f>K182+K193+K209</f>
        <v>22100</v>
      </c>
      <c r="L181" s="77">
        <f t="shared" si="13"/>
        <v>562026.81599999999</v>
      </c>
      <c r="M181" s="174"/>
      <c r="N181" s="77">
        <f>N193</f>
        <v>4474.3999999999996</v>
      </c>
      <c r="O181" s="104">
        <f>O193</f>
        <v>753</v>
      </c>
      <c r="P181" s="77">
        <f t="shared" si="14"/>
        <v>567254.21600000001</v>
      </c>
      <c r="Q181" s="77">
        <f>Q182+Q193+Q226</f>
        <v>24511.3</v>
      </c>
      <c r="R181" s="77">
        <f>R182+R193+R226</f>
        <v>-1540</v>
      </c>
      <c r="S181" s="77">
        <f t="shared" si="10"/>
        <v>590225.51600000006</v>
      </c>
    </row>
    <row r="182" spans="1:19" ht="23.25" customHeight="1">
      <c r="A182" s="43" t="s">
        <v>290</v>
      </c>
      <c r="B182" s="54" t="s">
        <v>335</v>
      </c>
      <c r="C182" s="54"/>
      <c r="D182" s="54"/>
      <c r="E182" s="72">
        <f>SUM(E183)</f>
        <v>158631</v>
      </c>
      <c r="F182" s="78"/>
      <c r="G182" s="78">
        <f>G183</f>
        <v>3824.5</v>
      </c>
      <c r="H182" s="72">
        <f t="shared" si="11"/>
        <v>162455.5</v>
      </c>
      <c r="I182" s="78">
        <f>I183</f>
        <v>-5600</v>
      </c>
      <c r="J182" s="72">
        <f t="shared" si="12"/>
        <v>156855.5</v>
      </c>
      <c r="K182" s="77">
        <f>K183</f>
        <v>6214</v>
      </c>
      <c r="L182" s="77">
        <f t="shared" si="13"/>
        <v>163069.5</v>
      </c>
      <c r="M182" s="174"/>
      <c r="N182" s="29"/>
      <c r="O182" s="29"/>
      <c r="P182" s="77">
        <f t="shared" si="14"/>
        <v>163069.5</v>
      </c>
      <c r="Q182" s="77">
        <f>Q183</f>
        <v>7845</v>
      </c>
      <c r="R182" s="77"/>
      <c r="S182" s="77">
        <f t="shared" si="10"/>
        <v>170914.5</v>
      </c>
    </row>
    <row r="183" spans="1:19" ht="41.25" customHeight="1">
      <c r="A183" s="96" t="s">
        <v>680</v>
      </c>
      <c r="B183" s="54" t="s">
        <v>335</v>
      </c>
      <c r="C183" s="54" t="s">
        <v>265</v>
      </c>
      <c r="D183" s="56"/>
      <c r="E183" s="72">
        <f>SUM(E184)</f>
        <v>158631</v>
      </c>
      <c r="F183" s="78"/>
      <c r="G183" s="78">
        <f>G184</f>
        <v>3824.5</v>
      </c>
      <c r="H183" s="72">
        <f t="shared" si="11"/>
        <v>162455.5</v>
      </c>
      <c r="I183" s="78">
        <f>I184</f>
        <v>-5600</v>
      </c>
      <c r="J183" s="72">
        <f t="shared" si="12"/>
        <v>156855.5</v>
      </c>
      <c r="K183" s="77">
        <f>K184</f>
        <v>6214</v>
      </c>
      <c r="L183" s="77">
        <f t="shared" si="13"/>
        <v>163069.5</v>
      </c>
      <c r="M183" s="174"/>
      <c r="N183" s="29"/>
      <c r="O183" s="29"/>
      <c r="P183" s="77">
        <f t="shared" si="14"/>
        <v>163069.5</v>
      </c>
      <c r="Q183" s="77">
        <f>Q184+Q189</f>
        <v>7845</v>
      </c>
      <c r="R183" s="77"/>
      <c r="S183" s="77">
        <f t="shared" si="10"/>
        <v>170914.5</v>
      </c>
    </row>
    <row r="184" spans="1:19" ht="24.75" customHeight="1">
      <c r="A184" s="20" t="s">
        <v>14</v>
      </c>
      <c r="B184" s="54" t="s">
        <v>335</v>
      </c>
      <c r="C184" s="54" t="s">
        <v>266</v>
      </c>
      <c r="D184" s="54"/>
      <c r="E184" s="72">
        <f>SUM(E185)</f>
        <v>158631</v>
      </c>
      <c r="F184" s="78"/>
      <c r="G184" s="78">
        <f>G185</f>
        <v>3824.5</v>
      </c>
      <c r="H184" s="72">
        <f t="shared" si="11"/>
        <v>162455.5</v>
      </c>
      <c r="I184" s="78">
        <f>I185</f>
        <v>-5600</v>
      </c>
      <c r="J184" s="72">
        <f t="shared" si="12"/>
        <v>156855.5</v>
      </c>
      <c r="K184" s="77">
        <f>K185</f>
        <v>6214</v>
      </c>
      <c r="L184" s="77">
        <f t="shared" si="13"/>
        <v>163069.5</v>
      </c>
      <c r="M184" s="174"/>
      <c r="N184" s="29"/>
      <c r="O184" s="29"/>
      <c r="P184" s="77">
        <f t="shared" si="14"/>
        <v>163069.5</v>
      </c>
      <c r="Q184" s="77">
        <f>Q185</f>
        <v>11485</v>
      </c>
      <c r="R184" s="77"/>
      <c r="S184" s="77">
        <f t="shared" si="10"/>
        <v>174554.5</v>
      </c>
    </row>
    <row r="185" spans="1:19" s="9" customFormat="1" ht="38.25" customHeight="1">
      <c r="A185" s="44" t="s">
        <v>384</v>
      </c>
      <c r="B185" s="56" t="s">
        <v>335</v>
      </c>
      <c r="C185" s="56" t="s">
        <v>407</v>
      </c>
      <c r="D185" s="54"/>
      <c r="E185" s="57">
        <f>SUM(E186,E189,)</f>
        <v>158631</v>
      </c>
      <c r="F185" s="133"/>
      <c r="G185" s="77">
        <f>G189</f>
        <v>3824.5</v>
      </c>
      <c r="H185" s="72">
        <f t="shared" si="11"/>
        <v>162455.5</v>
      </c>
      <c r="I185" s="77">
        <f>I189</f>
        <v>-5600</v>
      </c>
      <c r="J185" s="57">
        <f t="shared" si="12"/>
        <v>156855.5</v>
      </c>
      <c r="K185" s="78">
        <f>K189</f>
        <v>6214</v>
      </c>
      <c r="L185" s="78">
        <f t="shared" si="13"/>
        <v>163069.5</v>
      </c>
      <c r="M185" s="197"/>
      <c r="N185" s="204"/>
      <c r="O185" s="204"/>
      <c r="P185" s="78">
        <f t="shared" si="14"/>
        <v>163069.5</v>
      </c>
      <c r="Q185" s="78">
        <f>Q186</f>
        <v>11485</v>
      </c>
      <c r="R185" s="78"/>
      <c r="S185" s="77">
        <f t="shared" si="10"/>
        <v>174554.5</v>
      </c>
    </row>
    <row r="186" spans="1:19" s="12" customFormat="1" ht="65.25" customHeight="1">
      <c r="A186" s="44" t="s">
        <v>274</v>
      </c>
      <c r="B186" s="56" t="s">
        <v>335</v>
      </c>
      <c r="C186" s="56" t="s">
        <v>408</v>
      </c>
      <c r="D186" s="56"/>
      <c r="E186" s="57">
        <f>E187+E188</f>
        <v>90788</v>
      </c>
      <c r="F186" s="133"/>
      <c r="G186" s="133"/>
      <c r="H186" s="72">
        <f t="shared" si="11"/>
        <v>90788</v>
      </c>
      <c r="I186" s="133"/>
      <c r="J186" s="57">
        <f t="shared" si="12"/>
        <v>90788</v>
      </c>
      <c r="K186" s="132"/>
      <c r="L186" s="78">
        <f t="shared" si="13"/>
        <v>90788</v>
      </c>
      <c r="M186" s="198"/>
      <c r="N186" s="204"/>
      <c r="O186" s="204"/>
      <c r="P186" s="78">
        <f t="shared" si="14"/>
        <v>90788</v>
      </c>
      <c r="Q186" s="78">
        <f>Q187</f>
        <v>11485</v>
      </c>
      <c r="R186" s="78"/>
      <c r="S186" s="77">
        <f t="shared" si="10"/>
        <v>102273</v>
      </c>
    </row>
    <row r="187" spans="1:19" s="12" customFormat="1" ht="21.75" customHeight="1">
      <c r="A187" s="31" t="s">
        <v>584</v>
      </c>
      <c r="B187" s="55" t="s">
        <v>335</v>
      </c>
      <c r="C187" s="56" t="s">
        <v>408</v>
      </c>
      <c r="D187" s="56" t="s">
        <v>537</v>
      </c>
      <c r="E187" s="57">
        <v>89856.4</v>
      </c>
      <c r="F187" s="133"/>
      <c r="G187" s="133"/>
      <c r="H187" s="72">
        <f t="shared" si="11"/>
        <v>89856.4</v>
      </c>
      <c r="I187" s="133"/>
      <c r="J187" s="57">
        <f t="shared" si="12"/>
        <v>89856.4</v>
      </c>
      <c r="K187" s="133"/>
      <c r="L187" s="78">
        <f t="shared" si="13"/>
        <v>89856.4</v>
      </c>
      <c r="M187" s="198"/>
      <c r="N187" s="204"/>
      <c r="O187" s="204"/>
      <c r="P187" s="78">
        <f t="shared" si="14"/>
        <v>89856.4</v>
      </c>
      <c r="Q187" s="78">
        <v>11485</v>
      </c>
      <c r="R187" s="78"/>
      <c r="S187" s="77">
        <f t="shared" si="10"/>
        <v>101341.4</v>
      </c>
    </row>
    <row r="188" spans="1:19" s="12" customFormat="1" ht="20.25" customHeight="1">
      <c r="A188" s="31" t="s">
        <v>145</v>
      </c>
      <c r="B188" s="55" t="s">
        <v>335</v>
      </c>
      <c r="C188" s="56" t="s">
        <v>593</v>
      </c>
      <c r="D188" s="56" t="s">
        <v>537</v>
      </c>
      <c r="E188" s="57">
        <v>931.6</v>
      </c>
      <c r="F188" s="133"/>
      <c r="G188" s="133"/>
      <c r="H188" s="72">
        <f t="shared" si="11"/>
        <v>931.6</v>
      </c>
      <c r="I188" s="133"/>
      <c r="J188" s="57">
        <f t="shared" si="12"/>
        <v>931.6</v>
      </c>
      <c r="K188" s="133"/>
      <c r="L188" s="78">
        <f t="shared" si="13"/>
        <v>931.6</v>
      </c>
      <c r="M188" s="198"/>
      <c r="N188" s="204"/>
      <c r="O188" s="204"/>
      <c r="P188" s="78">
        <f t="shared" si="14"/>
        <v>931.6</v>
      </c>
      <c r="Q188" s="132"/>
      <c r="R188" s="132"/>
      <c r="S188" s="77">
        <f t="shared" si="10"/>
        <v>931.6</v>
      </c>
    </row>
    <row r="189" spans="1:19" s="12" customFormat="1" ht="43.5" customHeight="1">
      <c r="A189" s="44" t="s">
        <v>338</v>
      </c>
      <c r="B189" s="56" t="s">
        <v>335</v>
      </c>
      <c r="C189" s="56" t="s">
        <v>517</v>
      </c>
      <c r="D189" s="56"/>
      <c r="E189" s="57">
        <f>E190+E191+E192</f>
        <v>67843</v>
      </c>
      <c r="F189" s="133"/>
      <c r="G189" s="77">
        <f>G191</f>
        <v>3824.5</v>
      </c>
      <c r="H189" s="72">
        <f t="shared" si="11"/>
        <v>71667.5</v>
      </c>
      <c r="I189" s="77">
        <f>I191+I192</f>
        <v>-5600</v>
      </c>
      <c r="J189" s="72">
        <f t="shared" si="12"/>
        <v>66067.5</v>
      </c>
      <c r="K189" s="77">
        <f>K191</f>
        <v>6214</v>
      </c>
      <c r="L189" s="77">
        <f t="shared" si="13"/>
        <v>72281.5</v>
      </c>
      <c r="M189" s="198"/>
      <c r="N189" s="204"/>
      <c r="O189" s="204"/>
      <c r="P189" s="78">
        <f t="shared" si="14"/>
        <v>72281.5</v>
      </c>
      <c r="Q189" s="78">
        <f>Q191</f>
        <v>-3640</v>
      </c>
      <c r="R189" s="78"/>
      <c r="S189" s="77">
        <f t="shared" si="10"/>
        <v>68641.5</v>
      </c>
    </row>
    <row r="190" spans="1:19" s="13" customFormat="1" ht="26.25" customHeight="1">
      <c r="A190" s="44" t="s">
        <v>584</v>
      </c>
      <c r="B190" s="86" t="s">
        <v>470</v>
      </c>
      <c r="C190" s="56" t="s">
        <v>409</v>
      </c>
      <c r="D190" s="56" t="s">
        <v>537</v>
      </c>
      <c r="E190" s="57">
        <v>26600</v>
      </c>
      <c r="F190" s="77"/>
      <c r="G190" s="77"/>
      <c r="H190" s="72">
        <f t="shared" si="11"/>
        <v>26600</v>
      </c>
      <c r="I190" s="77"/>
      <c r="J190" s="57">
        <f t="shared" si="12"/>
        <v>26600</v>
      </c>
      <c r="K190" s="78"/>
      <c r="L190" s="78">
        <f t="shared" si="13"/>
        <v>26600</v>
      </c>
      <c r="M190" s="199"/>
      <c r="N190" s="104"/>
      <c r="O190" s="104"/>
      <c r="P190" s="78">
        <f t="shared" si="14"/>
        <v>26600</v>
      </c>
      <c r="Q190" s="78"/>
      <c r="R190" s="78"/>
      <c r="S190" s="77">
        <f t="shared" si="10"/>
        <v>26600</v>
      </c>
    </row>
    <row r="191" spans="1:19" s="13" customFormat="1" ht="26.25" customHeight="1">
      <c r="A191" s="44" t="s">
        <v>145</v>
      </c>
      <c r="B191" s="86" t="s">
        <v>470</v>
      </c>
      <c r="C191" s="56" t="s">
        <v>452</v>
      </c>
      <c r="D191" s="56" t="s">
        <v>537</v>
      </c>
      <c r="E191" s="57">
        <v>30304</v>
      </c>
      <c r="F191" s="77"/>
      <c r="G191" s="77">
        <v>3824.5</v>
      </c>
      <c r="H191" s="72">
        <f t="shared" si="11"/>
        <v>34128.5</v>
      </c>
      <c r="I191" s="77">
        <v>-4000</v>
      </c>
      <c r="J191" s="57">
        <f t="shared" si="12"/>
        <v>30128.5</v>
      </c>
      <c r="K191" s="78">
        <v>6214</v>
      </c>
      <c r="L191" s="78">
        <f t="shared" si="13"/>
        <v>36342.5</v>
      </c>
      <c r="M191" s="199"/>
      <c r="N191" s="104"/>
      <c r="O191" s="104"/>
      <c r="P191" s="78">
        <f t="shared" si="14"/>
        <v>36342.5</v>
      </c>
      <c r="Q191" s="78">
        <v>-3640</v>
      </c>
      <c r="R191" s="78"/>
      <c r="S191" s="77">
        <f t="shared" si="10"/>
        <v>32702.5</v>
      </c>
    </row>
    <row r="192" spans="1:19" s="13" customFormat="1" ht="26.25" customHeight="1">
      <c r="A192" s="31" t="s">
        <v>636</v>
      </c>
      <c r="B192" s="86" t="s">
        <v>470</v>
      </c>
      <c r="C192" s="56" t="s">
        <v>635</v>
      </c>
      <c r="D192" s="56" t="s">
        <v>537</v>
      </c>
      <c r="E192" s="97">
        <v>10939</v>
      </c>
      <c r="F192" s="77"/>
      <c r="G192" s="77"/>
      <c r="H192" s="72">
        <f t="shared" si="11"/>
        <v>10939</v>
      </c>
      <c r="I192" s="77">
        <v>-1600</v>
      </c>
      <c r="J192" s="57">
        <f t="shared" si="12"/>
        <v>9339</v>
      </c>
      <c r="K192" s="78"/>
      <c r="L192" s="78">
        <f t="shared" si="13"/>
        <v>9339</v>
      </c>
      <c r="M192" s="199"/>
      <c r="N192" s="104"/>
      <c r="O192" s="104"/>
      <c r="P192" s="78">
        <f t="shared" si="14"/>
        <v>9339</v>
      </c>
      <c r="Q192" s="78"/>
      <c r="R192" s="78"/>
      <c r="S192" s="77">
        <f t="shared" si="10"/>
        <v>9339</v>
      </c>
    </row>
    <row r="193" spans="1:19" s="13" customFormat="1" ht="21" customHeight="1">
      <c r="A193" s="40" t="s">
        <v>291</v>
      </c>
      <c r="B193" s="54" t="s">
        <v>336</v>
      </c>
      <c r="C193" s="54"/>
      <c r="D193" s="54"/>
      <c r="E193" s="72">
        <f>SUM(E194)+E208</f>
        <v>263646</v>
      </c>
      <c r="F193" s="72">
        <f>SUM(F194)+F208</f>
        <v>34014.315999999999</v>
      </c>
      <c r="G193" s="72">
        <f>G194</f>
        <v>9524</v>
      </c>
      <c r="H193" s="72">
        <f t="shared" si="11"/>
        <v>307184.31599999999</v>
      </c>
      <c r="I193" s="72">
        <f>I194</f>
        <v>5600</v>
      </c>
      <c r="J193" s="72">
        <f t="shared" si="12"/>
        <v>312784.31599999999</v>
      </c>
      <c r="K193" s="77">
        <f>K201+K207</f>
        <v>14667</v>
      </c>
      <c r="L193" s="77">
        <f t="shared" si="13"/>
        <v>327451.31599999999</v>
      </c>
      <c r="M193" s="199"/>
      <c r="N193" s="77">
        <f>N194</f>
        <v>4474.3999999999996</v>
      </c>
      <c r="O193" s="104">
        <f>O207</f>
        <v>753</v>
      </c>
      <c r="P193" s="77">
        <f t="shared" si="14"/>
        <v>332678.71600000001</v>
      </c>
      <c r="Q193" s="77">
        <f>Q194</f>
        <v>16580</v>
      </c>
      <c r="R193" s="77">
        <f>R194</f>
        <v>-1540</v>
      </c>
      <c r="S193" s="77">
        <f t="shared" si="10"/>
        <v>347718.71600000001</v>
      </c>
    </row>
    <row r="194" spans="1:19" s="13" customFormat="1" ht="24" customHeight="1">
      <c r="A194" s="40" t="s">
        <v>201</v>
      </c>
      <c r="B194" s="54" t="s">
        <v>336</v>
      </c>
      <c r="C194" s="54" t="s">
        <v>345</v>
      </c>
      <c r="D194" s="54"/>
      <c r="E194" s="72">
        <f>SUM(E195)+E203</f>
        <v>262646</v>
      </c>
      <c r="F194" s="72">
        <f>SUM(F195)+F203</f>
        <v>34014.315999999999</v>
      </c>
      <c r="G194" s="72">
        <f>G195</f>
        <v>9524</v>
      </c>
      <c r="H194" s="72">
        <f t="shared" si="11"/>
        <v>306184.31599999999</v>
      </c>
      <c r="I194" s="72">
        <f>I195</f>
        <v>5600</v>
      </c>
      <c r="J194" s="72">
        <f t="shared" si="12"/>
        <v>311784.31599999999</v>
      </c>
      <c r="K194" s="77">
        <f>K195</f>
        <v>14167</v>
      </c>
      <c r="L194" s="77">
        <f t="shared" si="13"/>
        <v>325951.31599999999</v>
      </c>
      <c r="M194" s="199"/>
      <c r="N194" s="77">
        <f>N206</f>
        <v>4474.3999999999996</v>
      </c>
      <c r="O194" s="104"/>
      <c r="P194" s="77">
        <f t="shared" si="14"/>
        <v>330425.71600000001</v>
      </c>
      <c r="Q194" s="77">
        <f>Q195+Q208</f>
        <v>16580</v>
      </c>
      <c r="R194" s="77">
        <f>R195+R208</f>
        <v>-1540</v>
      </c>
      <c r="S194" s="77">
        <f t="shared" si="10"/>
        <v>345465.71600000001</v>
      </c>
    </row>
    <row r="195" spans="1:19" s="13" customFormat="1" ht="47.25" customHeight="1">
      <c r="A195" s="44" t="s">
        <v>385</v>
      </c>
      <c r="B195" s="56" t="s">
        <v>336</v>
      </c>
      <c r="C195" s="56" t="s">
        <v>410</v>
      </c>
      <c r="D195" s="54"/>
      <c r="E195" s="57">
        <f>SUM(E196,E199)</f>
        <v>262646</v>
      </c>
      <c r="F195" s="57">
        <f t="shared" ref="F195" si="16">SUM(F196,F199)</f>
        <v>0</v>
      </c>
      <c r="G195" s="57">
        <f>G199</f>
        <v>9524</v>
      </c>
      <c r="H195" s="72">
        <f t="shared" si="11"/>
        <v>272170</v>
      </c>
      <c r="I195" s="57">
        <f>I199</f>
        <v>5600</v>
      </c>
      <c r="J195" s="57">
        <f t="shared" si="12"/>
        <v>277770</v>
      </c>
      <c r="K195" s="78">
        <f>K199</f>
        <v>14167</v>
      </c>
      <c r="L195" s="78">
        <f t="shared" si="13"/>
        <v>291937</v>
      </c>
      <c r="M195" s="199"/>
      <c r="N195" s="104"/>
      <c r="O195" s="104"/>
      <c r="P195" s="78">
        <f t="shared" si="14"/>
        <v>291937</v>
      </c>
      <c r="Q195" s="78">
        <f>Q196+Q202</f>
        <v>16580</v>
      </c>
      <c r="R195" s="78">
        <f>R196+R202</f>
        <v>-2940</v>
      </c>
      <c r="S195" s="77">
        <f t="shared" si="10"/>
        <v>305577</v>
      </c>
    </row>
    <row r="196" spans="1:19" s="4" customFormat="1" ht="78" customHeight="1">
      <c r="A196" s="44" t="s">
        <v>275</v>
      </c>
      <c r="B196" s="56" t="s">
        <v>336</v>
      </c>
      <c r="C196" s="56" t="s">
        <v>411</v>
      </c>
      <c r="D196" s="56"/>
      <c r="E196" s="57">
        <f>E197+E198</f>
        <v>165851</v>
      </c>
      <c r="F196" s="77"/>
      <c r="G196" s="77"/>
      <c r="H196" s="72">
        <f t="shared" si="11"/>
        <v>165851</v>
      </c>
      <c r="I196" s="77"/>
      <c r="J196" s="57">
        <f t="shared" si="12"/>
        <v>165851</v>
      </c>
      <c r="K196" s="78"/>
      <c r="L196" s="78">
        <f t="shared" si="13"/>
        <v>165851</v>
      </c>
      <c r="M196" s="191"/>
      <c r="N196" s="104"/>
      <c r="O196" s="104"/>
      <c r="P196" s="78">
        <f t="shared" si="14"/>
        <v>165851</v>
      </c>
      <c r="Q196" s="78">
        <f>Q197</f>
        <v>16580</v>
      </c>
      <c r="R196" s="78"/>
      <c r="S196" s="77">
        <f t="shared" si="10"/>
        <v>182431</v>
      </c>
    </row>
    <row r="197" spans="1:19" s="4" customFormat="1" ht="25.5" customHeight="1">
      <c r="A197" s="31" t="s">
        <v>584</v>
      </c>
      <c r="B197" s="55" t="s">
        <v>336</v>
      </c>
      <c r="C197" s="56" t="s">
        <v>411</v>
      </c>
      <c r="D197" s="56" t="s">
        <v>537</v>
      </c>
      <c r="E197" s="57">
        <v>163401.4</v>
      </c>
      <c r="F197" s="78"/>
      <c r="G197" s="78"/>
      <c r="H197" s="57">
        <f t="shared" si="11"/>
        <v>163401.4</v>
      </c>
      <c r="I197" s="78"/>
      <c r="J197" s="57">
        <f t="shared" si="12"/>
        <v>163401.4</v>
      </c>
      <c r="K197" s="78"/>
      <c r="L197" s="78">
        <f t="shared" si="13"/>
        <v>163401.4</v>
      </c>
      <c r="M197" s="191"/>
      <c r="N197" s="104"/>
      <c r="O197" s="104"/>
      <c r="P197" s="78">
        <f t="shared" si="14"/>
        <v>163401.4</v>
      </c>
      <c r="Q197" s="78">
        <v>16580</v>
      </c>
      <c r="R197" s="78"/>
      <c r="S197" s="77">
        <f t="shared" si="10"/>
        <v>179981.4</v>
      </c>
    </row>
    <row r="198" spans="1:19" s="4" customFormat="1" ht="21.75" customHeight="1">
      <c r="A198" s="31" t="s">
        <v>145</v>
      </c>
      <c r="B198" s="55" t="s">
        <v>336</v>
      </c>
      <c r="C198" s="56" t="s">
        <v>592</v>
      </c>
      <c r="D198" s="56" t="s">
        <v>537</v>
      </c>
      <c r="E198" s="57">
        <v>2449.6</v>
      </c>
      <c r="F198" s="78"/>
      <c r="G198" s="78"/>
      <c r="H198" s="57">
        <f t="shared" si="11"/>
        <v>2449.6</v>
      </c>
      <c r="I198" s="78"/>
      <c r="J198" s="57">
        <f t="shared" si="12"/>
        <v>2449.6</v>
      </c>
      <c r="K198" s="78"/>
      <c r="L198" s="78">
        <f t="shared" si="13"/>
        <v>2449.6</v>
      </c>
      <c r="M198" s="191"/>
      <c r="N198" s="104"/>
      <c r="O198" s="104"/>
      <c r="P198" s="78">
        <f t="shared" si="14"/>
        <v>2449.6</v>
      </c>
      <c r="Q198" s="78"/>
      <c r="R198" s="78"/>
      <c r="S198" s="77">
        <f t="shared" si="10"/>
        <v>2449.6</v>
      </c>
    </row>
    <row r="199" spans="1:19" s="4" customFormat="1" ht="45" customHeight="1">
      <c r="A199" s="44" t="s">
        <v>276</v>
      </c>
      <c r="B199" s="56" t="s">
        <v>336</v>
      </c>
      <c r="C199" s="56" t="s">
        <v>767</v>
      </c>
      <c r="D199" s="56"/>
      <c r="E199" s="57">
        <f>E200+E201+E202</f>
        <v>96795</v>
      </c>
      <c r="F199" s="77"/>
      <c r="G199" s="77">
        <f>G201</f>
        <v>9524</v>
      </c>
      <c r="H199" s="72">
        <f t="shared" si="11"/>
        <v>106319</v>
      </c>
      <c r="I199" s="77">
        <f>I201</f>
        <v>5600</v>
      </c>
      <c r="J199" s="72">
        <f t="shared" si="12"/>
        <v>111919</v>
      </c>
      <c r="K199" s="77">
        <f>K201</f>
        <v>14167</v>
      </c>
      <c r="L199" s="77">
        <f t="shared" si="13"/>
        <v>126086</v>
      </c>
      <c r="M199" s="191"/>
      <c r="N199" s="104"/>
      <c r="O199" s="104"/>
      <c r="P199" s="78">
        <f t="shared" si="14"/>
        <v>126086</v>
      </c>
      <c r="Q199" s="78"/>
      <c r="R199" s="78"/>
      <c r="S199" s="77">
        <f t="shared" si="10"/>
        <v>126086</v>
      </c>
    </row>
    <row r="200" spans="1:19" s="4" customFormat="1" ht="23.25" customHeight="1">
      <c r="A200" s="31" t="s">
        <v>584</v>
      </c>
      <c r="B200" s="55" t="s">
        <v>336</v>
      </c>
      <c r="C200" s="56" t="s">
        <v>412</v>
      </c>
      <c r="D200" s="56" t="s">
        <v>537</v>
      </c>
      <c r="E200" s="57">
        <v>43379</v>
      </c>
      <c r="F200" s="77"/>
      <c r="G200" s="77"/>
      <c r="H200" s="57">
        <f t="shared" si="11"/>
        <v>43379</v>
      </c>
      <c r="I200" s="78"/>
      <c r="J200" s="57">
        <f t="shared" si="12"/>
        <v>43379</v>
      </c>
      <c r="K200" s="77"/>
      <c r="L200" s="78">
        <f t="shared" si="13"/>
        <v>43379</v>
      </c>
      <c r="M200" s="191"/>
      <c r="N200" s="104"/>
      <c r="O200" s="104"/>
      <c r="P200" s="78">
        <f t="shared" si="14"/>
        <v>43379</v>
      </c>
      <c r="Q200" s="78"/>
      <c r="R200" s="78"/>
      <c r="S200" s="77">
        <f t="shared" si="10"/>
        <v>43379</v>
      </c>
    </row>
    <row r="201" spans="1:19" s="4" customFormat="1" ht="23.25" customHeight="1">
      <c r="A201" s="31" t="s">
        <v>145</v>
      </c>
      <c r="B201" s="55" t="s">
        <v>336</v>
      </c>
      <c r="C201" s="56" t="s">
        <v>557</v>
      </c>
      <c r="D201" s="56" t="s">
        <v>537</v>
      </c>
      <c r="E201" s="97">
        <v>47706</v>
      </c>
      <c r="F201" s="77"/>
      <c r="G201" s="77">
        <v>9524</v>
      </c>
      <c r="H201" s="57">
        <f t="shared" si="11"/>
        <v>57230</v>
      </c>
      <c r="I201" s="78">
        <v>5600</v>
      </c>
      <c r="J201" s="57">
        <f t="shared" si="12"/>
        <v>62830</v>
      </c>
      <c r="K201" s="78">
        <v>14167</v>
      </c>
      <c r="L201" s="78">
        <f t="shared" si="13"/>
        <v>76997</v>
      </c>
      <c r="M201" s="191">
        <v>300</v>
      </c>
      <c r="N201" s="104"/>
      <c r="O201" s="104"/>
      <c r="P201" s="78">
        <f t="shared" si="14"/>
        <v>76997</v>
      </c>
      <c r="Q201" s="78"/>
      <c r="R201" s="78"/>
      <c r="S201" s="77">
        <f t="shared" si="10"/>
        <v>76997</v>
      </c>
    </row>
    <row r="202" spans="1:19" s="4" customFormat="1" ht="24.75" customHeight="1">
      <c r="A202" s="31" t="s">
        <v>636</v>
      </c>
      <c r="B202" s="55" t="s">
        <v>336</v>
      </c>
      <c r="C202" s="56" t="s">
        <v>639</v>
      </c>
      <c r="D202" s="56" t="s">
        <v>537</v>
      </c>
      <c r="E202" s="57">
        <v>5710</v>
      </c>
      <c r="F202" s="77"/>
      <c r="G202" s="77"/>
      <c r="H202" s="57">
        <f t="shared" si="11"/>
        <v>5710</v>
      </c>
      <c r="I202" s="78"/>
      <c r="J202" s="72">
        <f t="shared" si="12"/>
        <v>5710</v>
      </c>
      <c r="K202" s="77"/>
      <c r="L202" s="78">
        <f t="shared" si="13"/>
        <v>5710</v>
      </c>
      <c r="M202" s="191"/>
      <c r="N202" s="104"/>
      <c r="O202" s="104"/>
      <c r="P202" s="78">
        <f t="shared" si="14"/>
        <v>5710</v>
      </c>
      <c r="Q202" s="78">
        <f>вед!Q306</f>
        <v>0</v>
      </c>
      <c r="R202" s="78">
        <v>-2940</v>
      </c>
      <c r="S202" s="77">
        <f t="shared" si="10"/>
        <v>2770</v>
      </c>
    </row>
    <row r="203" spans="1:19" s="4" customFormat="1" ht="24.75" customHeight="1">
      <c r="A203" s="31" t="s">
        <v>740</v>
      </c>
      <c r="B203" s="55" t="s">
        <v>336</v>
      </c>
      <c r="C203" s="56" t="s">
        <v>741</v>
      </c>
      <c r="D203" s="56"/>
      <c r="E203" s="57"/>
      <c r="F203" s="77">
        <f>F204+F205</f>
        <v>34014.315999999999</v>
      </c>
      <c r="G203" s="77"/>
      <c r="H203" s="72">
        <f t="shared" si="11"/>
        <v>34014.315999999999</v>
      </c>
      <c r="I203" s="77"/>
      <c r="J203" s="57">
        <f t="shared" si="12"/>
        <v>34014.315999999999</v>
      </c>
      <c r="K203" s="78"/>
      <c r="L203" s="78">
        <f t="shared" si="13"/>
        <v>34014.315999999999</v>
      </c>
      <c r="M203" s="191"/>
      <c r="N203" s="104"/>
      <c r="O203" s="104"/>
      <c r="P203" s="78">
        <f t="shared" si="14"/>
        <v>34014.315999999999</v>
      </c>
      <c r="Q203" s="78"/>
      <c r="R203" s="78"/>
      <c r="S203" s="77">
        <f t="shared" si="10"/>
        <v>34014.315999999999</v>
      </c>
    </row>
    <row r="204" spans="1:19" s="4" customFormat="1" ht="24.75" customHeight="1">
      <c r="A204" s="32" t="s">
        <v>742</v>
      </c>
      <c r="B204" s="55" t="s">
        <v>336</v>
      </c>
      <c r="C204" s="56" t="s">
        <v>743</v>
      </c>
      <c r="D204" s="56" t="s">
        <v>603</v>
      </c>
      <c r="E204" s="57"/>
      <c r="F204" s="78">
        <v>17577</v>
      </c>
      <c r="G204" s="78"/>
      <c r="H204" s="72">
        <f t="shared" si="11"/>
        <v>17577</v>
      </c>
      <c r="I204" s="78"/>
      <c r="J204" s="57">
        <f t="shared" si="12"/>
        <v>17577</v>
      </c>
      <c r="K204" s="78"/>
      <c r="L204" s="78">
        <f t="shared" si="13"/>
        <v>17577</v>
      </c>
      <c r="M204" s="191"/>
      <c r="N204" s="104"/>
      <c r="O204" s="104"/>
      <c r="P204" s="78">
        <f t="shared" si="14"/>
        <v>17577</v>
      </c>
      <c r="Q204" s="78"/>
      <c r="R204" s="78"/>
      <c r="S204" s="77">
        <f t="shared" ref="S204:S267" si="17">P204+Q204+R204</f>
        <v>17577</v>
      </c>
    </row>
    <row r="205" spans="1:19" s="4" customFormat="1" ht="29.25" customHeight="1">
      <c r="A205" s="32" t="s">
        <v>744</v>
      </c>
      <c r="B205" s="55" t="s">
        <v>336</v>
      </c>
      <c r="C205" s="56" t="s">
        <v>745</v>
      </c>
      <c r="D205" s="56" t="s">
        <v>603</v>
      </c>
      <c r="E205" s="57"/>
      <c r="F205" s="78">
        <v>16437.315999999999</v>
      </c>
      <c r="G205" s="78"/>
      <c r="H205" s="72">
        <f t="shared" si="11"/>
        <v>16437.315999999999</v>
      </c>
      <c r="I205" s="78"/>
      <c r="J205" s="57">
        <f t="shared" si="12"/>
        <v>16437.315999999999</v>
      </c>
      <c r="K205" s="78"/>
      <c r="L205" s="78">
        <f t="shared" si="13"/>
        <v>16437.315999999999</v>
      </c>
      <c r="M205" s="191"/>
      <c r="N205" s="104"/>
      <c r="O205" s="104"/>
      <c r="P205" s="78">
        <f t="shared" si="14"/>
        <v>16437.315999999999</v>
      </c>
      <c r="Q205" s="78"/>
      <c r="R205" s="78"/>
      <c r="S205" s="77">
        <f t="shared" si="17"/>
        <v>16437.315999999999</v>
      </c>
    </row>
    <row r="206" spans="1:19" s="4" customFormat="1" ht="29.25" customHeight="1">
      <c r="A206" s="32" t="s">
        <v>788</v>
      </c>
      <c r="B206" s="55" t="s">
        <v>336</v>
      </c>
      <c r="C206" s="56" t="s">
        <v>790</v>
      </c>
      <c r="D206" s="56" t="s">
        <v>603</v>
      </c>
      <c r="E206" s="57"/>
      <c r="F206" s="78"/>
      <c r="G206" s="78"/>
      <c r="H206" s="72"/>
      <c r="I206" s="78"/>
      <c r="J206" s="57"/>
      <c r="K206" s="78"/>
      <c r="L206" s="78"/>
      <c r="M206" s="191"/>
      <c r="N206" s="78">
        <v>4474.3999999999996</v>
      </c>
      <c r="O206" s="104"/>
      <c r="P206" s="78">
        <f t="shared" si="14"/>
        <v>4474.3999999999996</v>
      </c>
      <c r="Q206" s="78"/>
      <c r="R206" s="78"/>
      <c r="S206" s="77">
        <f t="shared" si="17"/>
        <v>4474.3999999999996</v>
      </c>
    </row>
    <row r="207" spans="1:19" s="4" customFormat="1" ht="39.75" customHeight="1">
      <c r="A207" s="43" t="s">
        <v>684</v>
      </c>
      <c r="B207" s="68" t="s">
        <v>611</v>
      </c>
      <c r="C207" s="56" t="s">
        <v>505</v>
      </c>
      <c r="D207" s="56"/>
      <c r="E207" s="57">
        <f>E208</f>
        <v>1000</v>
      </c>
      <c r="F207" s="78"/>
      <c r="G207" s="78"/>
      <c r="H207" s="57">
        <f t="shared" si="11"/>
        <v>1000</v>
      </c>
      <c r="I207" s="78"/>
      <c r="J207" s="57">
        <f t="shared" si="12"/>
        <v>1000</v>
      </c>
      <c r="K207" s="78">
        <f>K208</f>
        <v>500</v>
      </c>
      <c r="L207" s="78">
        <f t="shared" ref="L207:L270" si="18">J207+K207</f>
        <v>1500</v>
      </c>
      <c r="M207" s="248"/>
      <c r="N207" s="29"/>
      <c r="O207" s="29">
        <f>O208</f>
        <v>753</v>
      </c>
      <c r="P207" s="78">
        <f t="shared" ref="P207:P270" si="19">L207+N207+O207</f>
        <v>2253</v>
      </c>
      <c r="Q207" s="78">
        <f>Q208</f>
        <v>0</v>
      </c>
      <c r="R207" s="78">
        <f>R208</f>
        <v>1400</v>
      </c>
      <c r="S207" s="77">
        <f t="shared" si="17"/>
        <v>3653</v>
      </c>
    </row>
    <row r="208" spans="1:19" s="4" customFormat="1" ht="29.25" customHeight="1">
      <c r="A208" s="31" t="s">
        <v>209</v>
      </c>
      <c r="B208" s="86" t="s">
        <v>611</v>
      </c>
      <c r="C208" s="56" t="s">
        <v>505</v>
      </c>
      <c r="D208" s="56" t="s">
        <v>191</v>
      </c>
      <c r="E208" s="57">
        <v>1000</v>
      </c>
      <c r="F208" s="77"/>
      <c r="G208" s="77"/>
      <c r="H208" s="72">
        <f t="shared" ref="H208:H272" si="20">E208+F208+G208</f>
        <v>1000</v>
      </c>
      <c r="I208" s="77"/>
      <c r="J208" s="57">
        <f t="shared" ref="J208:J271" si="21">E208+F208+G208+I208</f>
        <v>1000</v>
      </c>
      <c r="K208" s="78">
        <v>500</v>
      </c>
      <c r="L208" s="78">
        <f t="shared" si="18"/>
        <v>1500</v>
      </c>
      <c r="M208" s="191"/>
      <c r="N208" s="104"/>
      <c r="O208" s="104">
        <v>753</v>
      </c>
      <c r="P208" s="78">
        <f t="shared" si="19"/>
        <v>2253</v>
      </c>
      <c r="Q208" s="78">
        <f>вед!Q266</f>
        <v>0</v>
      </c>
      <c r="R208" s="78">
        <v>1400</v>
      </c>
      <c r="S208" s="77">
        <f t="shared" si="17"/>
        <v>3653</v>
      </c>
    </row>
    <row r="209" spans="1:19" s="4" customFormat="1" ht="24.75" hidden="1" customHeight="1">
      <c r="A209" s="43" t="s">
        <v>469</v>
      </c>
      <c r="B209" s="54" t="s">
        <v>466</v>
      </c>
      <c r="C209" s="56"/>
      <c r="D209" s="56"/>
      <c r="E209" s="72">
        <f>SUM(E210,E215)</f>
        <v>58453</v>
      </c>
      <c r="F209" s="77"/>
      <c r="G209" s="77"/>
      <c r="H209" s="72">
        <f t="shared" si="20"/>
        <v>58453</v>
      </c>
      <c r="I209" s="77"/>
      <c r="J209" s="72">
        <f t="shared" si="21"/>
        <v>58453</v>
      </c>
      <c r="K209" s="77">
        <f>K215</f>
        <v>1219</v>
      </c>
      <c r="L209" s="77">
        <f t="shared" si="18"/>
        <v>59672</v>
      </c>
      <c r="M209" s="191"/>
      <c r="N209" s="104"/>
      <c r="O209" s="104"/>
      <c r="P209" s="77">
        <f t="shared" si="19"/>
        <v>59672</v>
      </c>
      <c r="Q209" s="78"/>
      <c r="R209" s="78"/>
      <c r="S209" s="77">
        <f t="shared" si="17"/>
        <v>59672</v>
      </c>
    </row>
    <row r="210" spans="1:19" s="4" customFormat="1" ht="39.75" hidden="1" customHeight="1">
      <c r="A210" s="40" t="s">
        <v>702</v>
      </c>
      <c r="B210" s="54" t="s">
        <v>466</v>
      </c>
      <c r="C210" s="54" t="s">
        <v>343</v>
      </c>
      <c r="D210" s="56"/>
      <c r="E210" s="72">
        <f>SUM(E211)</f>
        <v>20169</v>
      </c>
      <c r="F210" s="77"/>
      <c r="G210" s="77"/>
      <c r="H210" s="72">
        <f t="shared" si="20"/>
        <v>20169</v>
      </c>
      <c r="I210" s="77"/>
      <c r="J210" s="72">
        <f t="shared" si="21"/>
        <v>20169</v>
      </c>
      <c r="K210" s="77"/>
      <c r="L210" s="77">
        <f t="shared" si="18"/>
        <v>20169</v>
      </c>
      <c r="M210" s="191"/>
      <c r="N210" s="104"/>
      <c r="O210" s="104"/>
      <c r="P210" s="77">
        <f t="shared" si="19"/>
        <v>20169</v>
      </c>
      <c r="Q210" s="78"/>
      <c r="R210" s="78"/>
      <c r="S210" s="77">
        <f t="shared" si="17"/>
        <v>20169</v>
      </c>
    </row>
    <row r="211" spans="1:19" ht="30.75" hidden="1" customHeight="1">
      <c r="A211" s="31" t="s">
        <v>5</v>
      </c>
      <c r="B211" s="56" t="s">
        <v>466</v>
      </c>
      <c r="C211" s="56" t="s">
        <v>344</v>
      </c>
      <c r="D211" s="56"/>
      <c r="E211" s="57">
        <f>SUM(E212)</f>
        <v>20169</v>
      </c>
      <c r="F211" s="78"/>
      <c r="G211" s="78"/>
      <c r="H211" s="72">
        <f t="shared" si="20"/>
        <v>20169</v>
      </c>
      <c r="I211" s="78"/>
      <c r="J211" s="72">
        <f t="shared" si="21"/>
        <v>20169</v>
      </c>
      <c r="K211" s="78"/>
      <c r="L211" s="77">
        <f t="shared" si="18"/>
        <v>20169</v>
      </c>
      <c r="M211" s="174"/>
      <c r="N211" s="29"/>
      <c r="O211" s="29"/>
      <c r="P211" s="77">
        <f t="shared" si="19"/>
        <v>20169</v>
      </c>
      <c r="Q211" s="78"/>
      <c r="R211" s="78"/>
      <c r="S211" s="77">
        <f t="shared" si="17"/>
        <v>20169</v>
      </c>
    </row>
    <row r="212" spans="1:19" ht="24" hidden="1" customHeight="1">
      <c r="A212" s="44" t="s">
        <v>439</v>
      </c>
      <c r="B212" s="56" t="s">
        <v>466</v>
      </c>
      <c r="C212" s="56" t="s">
        <v>440</v>
      </c>
      <c r="D212" s="56"/>
      <c r="E212" s="57">
        <f>SUM(E213)</f>
        <v>20169</v>
      </c>
      <c r="F212" s="78"/>
      <c r="G212" s="78"/>
      <c r="H212" s="72">
        <f t="shared" si="20"/>
        <v>20169</v>
      </c>
      <c r="I212" s="78"/>
      <c r="J212" s="72">
        <f t="shared" si="21"/>
        <v>20169</v>
      </c>
      <c r="K212" s="78"/>
      <c r="L212" s="77">
        <f t="shared" si="18"/>
        <v>20169</v>
      </c>
      <c r="M212" s="174"/>
      <c r="N212" s="29"/>
      <c r="O212" s="29"/>
      <c r="P212" s="77">
        <f t="shared" si="19"/>
        <v>20169</v>
      </c>
      <c r="Q212" s="78"/>
      <c r="R212" s="78"/>
      <c r="S212" s="77">
        <f t="shared" si="17"/>
        <v>20169</v>
      </c>
    </row>
    <row r="213" spans="1:19" s="9" customFormat="1" ht="33.75" hidden="1" customHeight="1">
      <c r="A213" s="31" t="s">
        <v>6</v>
      </c>
      <c r="B213" s="56" t="s">
        <v>466</v>
      </c>
      <c r="C213" s="56" t="s">
        <v>441</v>
      </c>
      <c r="D213" s="56"/>
      <c r="E213" s="57">
        <f>SUM(E214)</f>
        <v>20169</v>
      </c>
      <c r="F213" s="133"/>
      <c r="G213" s="133"/>
      <c r="H213" s="72">
        <f t="shared" si="20"/>
        <v>20169</v>
      </c>
      <c r="I213" s="133"/>
      <c r="J213" s="72">
        <f t="shared" si="21"/>
        <v>20169</v>
      </c>
      <c r="K213" s="133"/>
      <c r="L213" s="77">
        <f t="shared" si="18"/>
        <v>20169</v>
      </c>
      <c r="M213" s="197"/>
      <c r="N213" s="204"/>
      <c r="O213" s="204"/>
      <c r="P213" s="77">
        <f t="shared" si="19"/>
        <v>20169</v>
      </c>
      <c r="Q213" s="132"/>
      <c r="R213" s="132"/>
      <c r="S213" s="77">
        <f t="shared" si="17"/>
        <v>20169</v>
      </c>
    </row>
    <row r="214" spans="1:19" s="4" customFormat="1" ht="23.25" hidden="1" customHeight="1">
      <c r="A214" s="31" t="s">
        <v>145</v>
      </c>
      <c r="B214" s="56" t="s">
        <v>466</v>
      </c>
      <c r="C214" s="56" t="s">
        <v>441</v>
      </c>
      <c r="D214" s="56" t="s">
        <v>537</v>
      </c>
      <c r="E214" s="57">
        <v>20169</v>
      </c>
      <c r="F214" s="77"/>
      <c r="G214" s="77"/>
      <c r="H214" s="72">
        <f t="shared" si="20"/>
        <v>20169</v>
      </c>
      <c r="I214" s="77"/>
      <c r="J214" s="72">
        <f t="shared" si="21"/>
        <v>20169</v>
      </c>
      <c r="K214" s="77"/>
      <c r="L214" s="77">
        <f t="shared" si="18"/>
        <v>20169</v>
      </c>
      <c r="M214" s="191"/>
      <c r="N214" s="104"/>
      <c r="O214" s="104"/>
      <c r="P214" s="77">
        <f t="shared" si="19"/>
        <v>20169</v>
      </c>
      <c r="Q214" s="78"/>
      <c r="R214" s="78"/>
      <c r="S214" s="77">
        <f t="shared" si="17"/>
        <v>20169</v>
      </c>
    </row>
    <row r="215" spans="1:19" s="4" customFormat="1" ht="36.75" hidden="1" customHeight="1">
      <c r="A215" s="43" t="s">
        <v>202</v>
      </c>
      <c r="B215" s="54" t="s">
        <v>466</v>
      </c>
      <c r="C215" s="54" t="s">
        <v>346</v>
      </c>
      <c r="D215" s="54"/>
      <c r="E215" s="72">
        <f>SUM(E216)</f>
        <v>38284</v>
      </c>
      <c r="F215" s="77"/>
      <c r="G215" s="77"/>
      <c r="H215" s="72">
        <f t="shared" si="20"/>
        <v>38284</v>
      </c>
      <c r="I215" s="77"/>
      <c r="J215" s="72">
        <f t="shared" si="21"/>
        <v>38284</v>
      </c>
      <c r="K215" s="77">
        <f>K216</f>
        <v>1219</v>
      </c>
      <c r="L215" s="77">
        <f t="shared" si="18"/>
        <v>39503</v>
      </c>
      <c r="M215" s="191"/>
      <c r="N215" s="104"/>
      <c r="O215" s="104"/>
      <c r="P215" s="77">
        <f t="shared" si="19"/>
        <v>39503</v>
      </c>
      <c r="Q215" s="78"/>
      <c r="R215" s="78"/>
      <c r="S215" s="77">
        <f t="shared" si="17"/>
        <v>39503</v>
      </c>
    </row>
    <row r="216" spans="1:19" s="4" customFormat="1" ht="36.75" hidden="1" customHeight="1">
      <c r="A216" s="45" t="s">
        <v>373</v>
      </c>
      <c r="B216" s="56" t="s">
        <v>466</v>
      </c>
      <c r="C216" s="56" t="s">
        <v>413</v>
      </c>
      <c r="D216" s="54"/>
      <c r="E216" s="57">
        <f>E217+E219</f>
        <v>38284</v>
      </c>
      <c r="F216" s="77"/>
      <c r="G216" s="77"/>
      <c r="H216" s="72">
        <f t="shared" si="20"/>
        <v>38284</v>
      </c>
      <c r="I216" s="77"/>
      <c r="J216" s="72">
        <f t="shared" si="21"/>
        <v>38284</v>
      </c>
      <c r="K216" s="77">
        <f>K217+K219</f>
        <v>1219</v>
      </c>
      <c r="L216" s="77">
        <f t="shared" si="18"/>
        <v>39503</v>
      </c>
      <c r="M216" s="191"/>
      <c r="N216" s="104"/>
      <c r="O216" s="104"/>
      <c r="P216" s="78">
        <f t="shared" si="19"/>
        <v>39503</v>
      </c>
      <c r="Q216" s="78"/>
      <c r="R216" s="78"/>
      <c r="S216" s="77">
        <f t="shared" si="17"/>
        <v>39503</v>
      </c>
    </row>
    <row r="217" spans="1:19" s="4" customFormat="1" ht="30.75" hidden="1" customHeight="1">
      <c r="A217" s="44" t="s">
        <v>544</v>
      </c>
      <c r="B217" s="56" t="s">
        <v>466</v>
      </c>
      <c r="C217" s="56" t="s">
        <v>414</v>
      </c>
      <c r="D217" s="56"/>
      <c r="E217" s="57">
        <f>E218</f>
        <v>19390</v>
      </c>
      <c r="F217" s="77"/>
      <c r="G217" s="77"/>
      <c r="H217" s="72">
        <f t="shared" si="20"/>
        <v>19390</v>
      </c>
      <c r="I217" s="77"/>
      <c r="J217" s="57">
        <f t="shared" si="21"/>
        <v>19390</v>
      </c>
      <c r="K217" s="78">
        <f>K218</f>
        <v>942</v>
      </c>
      <c r="L217" s="78">
        <f t="shared" si="18"/>
        <v>20332</v>
      </c>
      <c r="M217" s="191"/>
      <c r="N217" s="104"/>
      <c r="O217" s="104"/>
      <c r="P217" s="78">
        <f t="shared" si="19"/>
        <v>20332</v>
      </c>
      <c r="Q217" s="78"/>
      <c r="R217" s="78"/>
      <c r="S217" s="77">
        <f t="shared" si="17"/>
        <v>20332</v>
      </c>
    </row>
    <row r="218" spans="1:19" s="4" customFormat="1" ht="30.75" hidden="1" customHeight="1">
      <c r="A218" s="31" t="s">
        <v>145</v>
      </c>
      <c r="B218" s="56" t="s">
        <v>466</v>
      </c>
      <c r="C218" s="56" t="s">
        <v>414</v>
      </c>
      <c r="D218" s="56" t="s">
        <v>144</v>
      </c>
      <c r="E218" s="57">
        <v>19390</v>
      </c>
      <c r="F218" s="77"/>
      <c r="G218" s="77"/>
      <c r="H218" s="72">
        <f t="shared" si="20"/>
        <v>19390</v>
      </c>
      <c r="I218" s="77"/>
      <c r="J218" s="57">
        <f t="shared" si="21"/>
        <v>19390</v>
      </c>
      <c r="K218" s="78">
        <v>942</v>
      </c>
      <c r="L218" s="78">
        <f t="shared" si="18"/>
        <v>20332</v>
      </c>
      <c r="M218" s="191"/>
      <c r="N218" s="104"/>
      <c r="O218" s="104"/>
      <c r="P218" s="78">
        <f t="shared" si="19"/>
        <v>20332</v>
      </c>
      <c r="Q218" s="78"/>
      <c r="R218" s="78"/>
      <c r="S218" s="77">
        <f t="shared" si="17"/>
        <v>20332</v>
      </c>
    </row>
    <row r="219" spans="1:19" s="4" customFormat="1" ht="26.25" hidden="1" customHeight="1">
      <c r="A219" s="44" t="s">
        <v>543</v>
      </c>
      <c r="B219" s="56" t="s">
        <v>466</v>
      </c>
      <c r="C219" s="56" t="s">
        <v>538</v>
      </c>
      <c r="D219" s="56"/>
      <c r="E219" s="57">
        <f>SUM(E220)</f>
        <v>18894</v>
      </c>
      <c r="F219" s="77"/>
      <c r="G219" s="77"/>
      <c r="H219" s="72">
        <f t="shared" si="20"/>
        <v>18894</v>
      </c>
      <c r="I219" s="77"/>
      <c r="J219" s="57">
        <f t="shared" si="21"/>
        <v>18894</v>
      </c>
      <c r="K219" s="78">
        <f>K220</f>
        <v>277</v>
      </c>
      <c r="L219" s="78">
        <f t="shared" si="18"/>
        <v>19171</v>
      </c>
      <c r="M219" s="191"/>
      <c r="N219" s="104"/>
      <c r="O219" s="104"/>
      <c r="P219" s="78">
        <f t="shared" si="19"/>
        <v>19171</v>
      </c>
      <c r="Q219" s="78"/>
      <c r="R219" s="78"/>
      <c r="S219" s="77">
        <f t="shared" si="17"/>
        <v>19171</v>
      </c>
    </row>
    <row r="220" spans="1:19" s="4" customFormat="1" ht="27.75" hidden="1" customHeight="1">
      <c r="A220" s="31" t="s">
        <v>145</v>
      </c>
      <c r="B220" s="56" t="s">
        <v>466</v>
      </c>
      <c r="C220" s="56" t="s">
        <v>538</v>
      </c>
      <c r="D220" s="56" t="s">
        <v>537</v>
      </c>
      <c r="E220" s="57">
        <v>18894</v>
      </c>
      <c r="F220" s="77"/>
      <c r="G220" s="77"/>
      <c r="H220" s="72">
        <f t="shared" si="20"/>
        <v>18894</v>
      </c>
      <c r="I220" s="77"/>
      <c r="J220" s="57">
        <f t="shared" si="21"/>
        <v>18894</v>
      </c>
      <c r="K220" s="78">
        <v>277</v>
      </c>
      <c r="L220" s="78">
        <f t="shared" si="18"/>
        <v>19171</v>
      </c>
      <c r="M220" s="191"/>
      <c r="N220" s="104"/>
      <c r="O220" s="104"/>
      <c r="P220" s="78">
        <f t="shared" si="19"/>
        <v>19171</v>
      </c>
      <c r="Q220" s="78"/>
      <c r="R220" s="78"/>
      <c r="S220" s="77">
        <f t="shared" si="17"/>
        <v>19171</v>
      </c>
    </row>
    <row r="221" spans="1:19" s="4" customFormat="1" ht="30.75" hidden="1" customHeight="1">
      <c r="A221" s="43" t="s">
        <v>292</v>
      </c>
      <c r="B221" s="54" t="s">
        <v>95</v>
      </c>
      <c r="C221" s="54"/>
      <c r="D221" s="54"/>
      <c r="E221" s="72">
        <f>SUM(E222)</f>
        <v>600</v>
      </c>
      <c r="F221" s="77"/>
      <c r="G221" s="77"/>
      <c r="H221" s="72">
        <f t="shared" si="20"/>
        <v>600</v>
      </c>
      <c r="I221" s="77"/>
      <c r="J221" s="72">
        <f t="shared" si="21"/>
        <v>600</v>
      </c>
      <c r="K221" s="77"/>
      <c r="L221" s="77">
        <f t="shared" si="18"/>
        <v>600</v>
      </c>
      <c r="M221" s="191"/>
      <c r="N221" s="104"/>
      <c r="O221" s="104"/>
      <c r="P221" s="77">
        <f t="shared" si="19"/>
        <v>600</v>
      </c>
      <c r="Q221" s="77"/>
      <c r="R221" s="77"/>
      <c r="S221" s="77">
        <f t="shared" si="17"/>
        <v>600</v>
      </c>
    </row>
    <row r="222" spans="1:19" s="4" customFormat="1" ht="39" hidden="1" customHeight="1">
      <c r="A222" s="96" t="s">
        <v>464</v>
      </c>
      <c r="B222" s="54" t="s">
        <v>95</v>
      </c>
      <c r="C222" s="54" t="s">
        <v>347</v>
      </c>
      <c r="D222" s="54"/>
      <c r="E222" s="72">
        <f>SUM(E224)</f>
        <v>600</v>
      </c>
      <c r="F222" s="77"/>
      <c r="G222" s="77"/>
      <c r="H222" s="72">
        <f t="shared" si="20"/>
        <v>600</v>
      </c>
      <c r="I222" s="77"/>
      <c r="J222" s="57">
        <f t="shared" si="21"/>
        <v>600</v>
      </c>
      <c r="K222" s="78"/>
      <c r="L222" s="78">
        <f t="shared" si="18"/>
        <v>600</v>
      </c>
      <c r="M222" s="191"/>
      <c r="N222" s="104"/>
      <c r="O222" s="104"/>
      <c r="P222" s="77">
        <f t="shared" si="19"/>
        <v>600</v>
      </c>
      <c r="Q222" s="77"/>
      <c r="R222" s="77"/>
      <c r="S222" s="77">
        <f t="shared" si="17"/>
        <v>600</v>
      </c>
    </row>
    <row r="223" spans="1:19" s="10" customFormat="1" ht="36" hidden="1" customHeight="1">
      <c r="A223" s="32" t="s">
        <v>415</v>
      </c>
      <c r="B223" s="56" t="s">
        <v>95</v>
      </c>
      <c r="C223" s="56" t="s">
        <v>424</v>
      </c>
      <c r="D223" s="54"/>
      <c r="E223" s="57">
        <f>E224</f>
        <v>600</v>
      </c>
      <c r="F223" s="78"/>
      <c r="G223" s="78"/>
      <c r="H223" s="72">
        <f t="shared" si="20"/>
        <v>600</v>
      </c>
      <c r="I223" s="78"/>
      <c r="J223" s="57">
        <f t="shared" si="21"/>
        <v>600</v>
      </c>
      <c r="K223" s="78"/>
      <c r="L223" s="78">
        <f t="shared" si="18"/>
        <v>600</v>
      </c>
      <c r="M223" s="200"/>
      <c r="N223" s="29"/>
      <c r="O223" s="29"/>
      <c r="P223" s="78">
        <f t="shared" si="19"/>
        <v>600</v>
      </c>
      <c r="Q223" s="78"/>
      <c r="R223" s="78"/>
      <c r="S223" s="77">
        <f t="shared" si="17"/>
        <v>600</v>
      </c>
    </row>
    <row r="224" spans="1:19" s="10" customFormat="1" ht="31.5" hidden="1" customHeight="1">
      <c r="A224" s="45" t="s">
        <v>11</v>
      </c>
      <c r="B224" s="56" t="s">
        <v>95</v>
      </c>
      <c r="C224" s="56" t="s">
        <v>416</v>
      </c>
      <c r="D224" s="56"/>
      <c r="E224" s="57">
        <f>SUM(E225)</f>
        <v>600</v>
      </c>
      <c r="F224" s="78"/>
      <c r="G224" s="78"/>
      <c r="H224" s="72">
        <f t="shared" si="20"/>
        <v>600</v>
      </c>
      <c r="I224" s="78"/>
      <c r="J224" s="57">
        <f t="shared" si="21"/>
        <v>600</v>
      </c>
      <c r="K224" s="78"/>
      <c r="L224" s="78">
        <f t="shared" si="18"/>
        <v>600</v>
      </c>
      <c r="M224" s="200"/>
      <c r="N224" s="29"/>
      <c r="O224" s="29"/>
      <c r="P224" s="78">
        <f t="shared" si="19"/>
        <v>600</v>
      </c>
      <c r="Q224" s="78"/>
      <c r="R224" s="78"/>
      <c r="S224" s="77">
        <f t="shared" si="17"/>
        <v>600</v>
      </c>
    </row>
    <row r="225" spans="1:19" s="10" customFormat="1" ht="34.5" hidden="1" customHeight="1">
      <c r="A225" s="31" t="s">
        <v>192</v>
      </c>
      <c r="B225" s="56" t="s">
        <v>95</v>
      </c>
      <c r="C225" s="56" t="s">
        <v>416</v>
      </c>
      <c r="D225" s="56" t="s">
        <v>191</v>
      </c>
      <c r="E225" s="57">
        <v>600</v>
      </c>
      <c r="F225" s="78"/>
      <c r="G225" s="78"/>
      <c r="H225" s="72">
        <f t="shared" si="20"/>
        <v>600</v>
      </c>
      <c r="I225" s="78"/>
      <c r="J225" s="57">
        <f t="shared" si="21"/>
        <v>600</v>
      </c>
      <c r="K225" s="78"/>
      <c r="L225" s="78">
        <f t="shared" si="18"/>
        <v>600</v>
      </c>
      <c r="M225" s="200"/>
      <c r="N225" s="29"/>
      <c r="O225" s="29"/>
      <c r="P225" s="78">
        <f t="shared" si="19"/>
        <v>600</v>
      </c>
      <c r="Q225" s="78"/>
      <c r="R225" s="78"/>
      <c r="S225" s="77">
        <f t="shared" si="17"/>
        <v>600</v>
      </c>
    </row>
    <row r="226" spans="1:19" ht="27" hidden="1" customHeight="1">
      <c r="A226" s="43" t="s">
        <v>77</v>
      </c>
      <c r="B226" s="54" t="s">
        <v>53</v>
      </c>
      <c r="C226" s="54"/>
      <c r="D226" s="54"/>
      <c r="E226" s="72">
        <f>SUM(E232,E229)</f>
        <v>11234</v>
      </c>
      <c r="F226" s="78"/>
      <c r="G226" s="78"/>
      <c r="H226" s="72">
        <f t="shared" si="20"/>
        <v>11234</v>
      </c>
      <c r="I226" s="78"/>
      <c r="J226" s="72">
        <f t="shared" si="21"/>
        <v>11234</v>
      </c>
      <c r="K226" s="78"/>
      <c r="L226" s="78">
        <f t="shared" si="18"/>
        <v>11234</v>
      </c>
      <c r="M226" s="174"/>
      <c r="N226" s="29"/>
      <c r="O226" s="29"/>
      <c r="P226" s="77">
        <f t="shared" si="19"/>
        <v>11234</v>
      </c>
      <c r="Q226" s="77">
        <f>Q232</f>
        <v>86.3</v>
      </c>
      <c r="R226" s="77"/>
      <c r="S226" s="77">
        <f t="shared" si="17"/>
        <v>11320.3</v>
      </c>
    </row>
    <row r="227" spans="1:19" ht="47.25" hidden="1" customHeight="1">
      <c r="A227" s="43" t="s">
        <v>681</v>
      </c>
      <c r="B227" s="54" t="s">
        <v>53</v>
      </c>
      <c r="C227" s="54" t="s">
        <v>348</v>
      </c>
      <c r="D227" s="54"/>
      <c r="E227" s="72">
        <f>SUM(E229)</f>
        <v>8125</v>
      </c>
      <c r="F227" s="78"/>
      <c r="G227" s="78"/>
      <c r="H227" s="72">
        <f t="shared" si="20"/>
        <v>8125</v>
      </c>
      <c r="I227" s="78"/>
      <c r="J227" s="72">
        <f t="shared" si="21"/>
        <v>8125</v>
      </c>
      <c r="K227" s="78"/>
      <c r="L227" s="78">
        <f t="shared" si="18"/>
        <v>8125</v>
      </c>
      <c r="M227" s="174"/>
      <c r="N227" s="29"/>
      <c r="O227" s="29"/>
      <c r="P227" s="78">
        <f t="shared" si="19"/>
        <v>8125</v>
      </c>
      <c r="Q227" s="78"/>
      <c r="R227" s="78"/>
      <c r="S227" s="77">
        <f t="shared" si="17"/>
        <v>8125</v>
      </c>
    </row>
    <row r="228" spans="1:19" ht="34.5" hidden="1" customHeight="1">
      <c r="A228" s="45" t="s">
        <v>417</v>
      </c>
      <c r="B228" s="56" t="s">
        <v>53</v>
      </c>
      <c r="C228" s="56" t="s">
        <v>418</v>
      </c>
      <c r="D228" s="56"/>
      <c r="E228" s="57">
        <f>SUM(E229)</f>
        <v>8125</v>
      </c>
      <c r="F228" s="78"/>
      <c r="G228" s="78"/>
      <c r="H228" s="72">
        <f t="shared" si="20"/>
        <v>8125</v>
      </c>
      <c r="I228" s="78"/>
      <c r="J228" s="72">
        <f t="shared" si="21"/>
        <v>8125</v>
      </c>
      <c r="K228" s="78"/>
      <c r="L228" s="78">
        <f t="shared" si="18"/>
        <v>8125</v>
      </c>
      <c r="M228" s="174"/>
      <c r="N228" s="29"/>
      <c r="O228" s="29"/>
      <c r="P228" s="78">
        <f t="shared" si="19"/>
        <v>8125</v>
      </c>
      <c r="Q228" s="78"/>
      <c r="R228" s="78"/>
      <c r="S228" s="77">
        <f t="shared" si="17"/>
        <v>8125</v>
      </c>
    </row>
    <row r="229" spans="1:19" ht="54.75" hidden="1" customHeight="1">
      <c r="A229" s="45" t="s">
        <v>203</v>
      </c>
      <c r="B229" s="56" t="s">
        <v>53</v>
      </c>
      <c r="C229" s="56" t="s">
        <v>418</v>
      </c>
      <c r="D229" s="56"/>
      <c r="E229" s="57">
        <f>SUM(E230:E231)</f>
        <v>8125</v>
      </c>
      <c r="F229" s="78"/>
      <c r="G229" s="78"/>
      <c r="H229" s="72">
        <f t="shared" si="20"/>
        <v>8125</v>
      </c>
      <c r="I229" s="78"/>
      <c r="J229" s="72">
        <f t="shared" si="21"/>
        <v>8125</v>
      </c>
      <c r="K229" s="78"/>
      <c r="L229" s="78">
        <f t="shared" si="18"/>
        <v>8125</v>
      </c>
      <c r="M229" s="174"/>
      <c r="N229" s="29"/>
      <c r="O229" s="29"/>
      <c r="P229" s="78">
        <f t="shared" si="19"/>
        <v>8125</v>
      </c>
      <c r="Q229" s="78"/>
      <c r="R229" s="78"/>
      <c r="S229" s="77">
        <f t="shared" si="17"/>
        <v>8125</v>
      </c>
    </row>
    <row r="230" spans="1:19" ht="33" hidden="1" customHeight="1">
      <c r="A230" s="44" t="s">
        <v>146</v>
      </c>
      <c r="B230" s="56" t="s">
        <v>53</v>
      </c>
      <c r="C230" s="56" t="s">
        <v>418</v>
      </c>
      <c r="D230" s="56" t="s">
        <v>143</v>
      </c>
      <c r="E230" s="57">
        <v>6035</v>
      </c>
      <c r="F230" s="78"/>
      <c r="G230" s="78"/>
      <c r="H230" s="72">
        <f t="shared" si="20"/>
        <v>6035</v>
      </c>
      <c r="I230" s="78"/>
      <c r="J230" s="72">
        <f t="shared" si="21"/>
        <v>6035</v>
      </c>
      <c r="K230" s="78"/>
      <c r="L230" s="78">
        <f t="shared" si="18"/>
        <v>6035</v>
      </c>
      <c r="M230" s="174"/>
      <c r="N230" s="29"/>
      <c r="O230" s="29"/>
      <c r="P230" s="78">
        <f t="shared" si="19"/>
        <v>6035</v>
      </c>
      <c r="Q230" s="78"/>
      <c r="R230" s="78"/>
      <c r="S230" s="77">
        <f t="shared" si="17"/>
        <v>6035</v>
      </c>
    </row>
    <row r="231" spans="1:19" ht="37.5" hidden="1" customHeight="1">
      <c r="A231" s="45" t="s">
        <v>192</v>
      </c>
      <c r="B231" s="56" t="s">
        <v>53</v>
      </c>
      <c r="C231" s="56" t="s">
        <v>418</v>
      </c>
      <c r="D231" s="56" t="s">
        <v>191</v>
      </c>
      <c r="E231" s="57">
        <v>2090</v>
      </c>
      <c r="F231" s="78"/>
      <c r="G231" s="78"/>
      <c r="H231" s="72">
        <f t="shared" si="20"/>
        <v>2090</v>
      </c>
      <c r="I231" s="78"/>
      <c r="J231" s="72">
        <f t="shared" si="21"/>
        <v>2090</v>
      </c>
      <c r="K231" s="78"/>
      <c r="L231" s="78">
        <f t="shared" si="18"/>
        <v>2090</v>
      </c>
      <c r="M231" s="174"/>
      <c r="N231" s="29"/>
      <c r="O231" s="29"/>
      <c r="P231" s="78">
        <f t="shared" si="19"/>
        <v>2090</v>
      </c>
      <c r="Q231" s="78"/>
      <c r="R231" s="78"/>
      <c r="S231" s="77">
        <f t="shared" si="17"/>
        <v>2090</v>
      </c>
    </row>
    <row r="232" spans="1:19" ht="28.5" hidden="1" customHeight="1">
      <c r="A232" s="43" t="s">
        <v>270</v>
      </c>
      <c r="B232" s="54" t="s">
        <v>53</v>
      </c>
      <c r="C232" s="54" t="s">
        <v>350</v>
      </c>
      <c r="D232" s="54"/>
      <c r="E232" s="72">
        <f>SUM(E233)</f>
        <v>3109</v>
      </c>
      <c r="F232" s="78"/>
      <c r="G232" s="78"/>
      <c r="H232" s="72">
        <f t="shared" si="20"/>
        <v>3109</v>
      </c>
      <c r="I232" s="78"/>
      <c r="J232" s="72">
        <f t="shared" si="21"/>
        <v>3109</v>
      </c>
      <c r="K232" s="78"/>
      <c r="L232" s="78">
        <f t="shared" si="18"/>
        <v>3109</v>
      </c>
      <c r="M232" s="174"/>
      <c r="N232" s="29"/>
      <c r="O232" s="29"/>
      <c r="P232" s="77">
        <f t="shared" si="19"/>
        <v>3109</v>
      </c>
      <c r="Q232" s="77">
        <f>Q233</f>
        <v>86.3</v>
      </c>
      <c r="R232" s="77"/>
      <c r="S232" s="77">
        <f t="shared" si="17"/>
        <v>3195.3</v>
      </c>
    </row>
    <row r="233" spans="1:19" ht="33" hidden="1" customHeight="1">
      <c r="A233" s="31" t="s">
        <v>32</v>
      </c>
      <c r="B233" s="56" t="s">
        <v>53</v>
      </c>
      <c r="C233" s="56" t="s">
        <v>351</v>
      </c>
      <c r="D233" s="56"/>
      <c r="E233" s="57">
        <f>SUM(E236,E234)</f>
        <v>3109</v>
      </c>
      <c r="F233" s="78"/>
      <c r="G233" s="78"/>
      <c r="H233" s="72">
        <f t="shared" si="20"/>
        <v>3109</v>
      </c>
      <c r="I233" s="78"/>
      <c r="J233" s="72">
        <f t="shared" si="21"/>
        <v>3109</v>
      </c>
      <c r="K233" s="78"/>
      <c r="L233" s="78">
        <f t="shared" si="18"/>
        <v>3109</v>
      </c>
      <c r="M233" s="174"/>
      <c r="N233" s="29"/>
      <c r="O233" s="29"/>
      <c r="P233" s="78">
        <f t="shared" si="19"/>
        <v>3109</v>
      </c>
      <c r="Q233" s="78">
        <f>Q234</f>
        <v>86.3</v>
      </c>
      <c r="R233" s="78"/>
      <c r="S233" s="77">
        <f t="shared" si="17"/>
        <v>3195.3</v>
      </c>
    </row>
    <row r="234" spans="1:19" ht="41.25" hidden="1" customHeight="1">
      <c r="A234" s="45" t="s">
        <v>194</v>
      </c>
      <c r="B234" s="56" t="s">
        <v>53</v>
      </c>
      <c r="C234" s="56" t="s">
        <v>352</v>
      </c>
      <c r="D234" s="56"/>
      <c r="E234" s="57">
        <f>SUM(E235)</f>
        <v>2599</v>
      </c>
      <c r="F234" s="78"/>
      <c r="G234" s="78"/>
      <c r="H234" s="72">
        <f t="shared" si="20"/>
        <v>2599</v>
      </c>
      <c r="I234" s="78"/>
      <c r="J234" s="72">
        <f t="shared" si="21"/>
        <v>2599</v>
      </c>
      <c r="K234" s="78"/>
      <c r="L234" s="78">
        <f t="shared" si="18"/>
        <v>2599</v>
      </c>
      <c r="M234" s="174"/>
      <c r="N234" s="29"/>
      <c r="O234" s="29"/>
      <c r="P234" s="78">
        <f t="shared" si="19"/>
        <v>2599</v>
      </c>
      <c r="Q234" s="78">
        <f>Q235</f>
        <v>86.3</v>
      </c>
      <c r="R234" s="78"/>
      <c r="S234" s="77">
        <f t="shared" si="17"/>
        <v>2685.3</v>
      </c>
    </row>
    <row r="235" spans="1:19" ht="39" hidden="1" customHeight="1">
      <c r="A235" s="45" t="s">
        <v>196</v>
      </c>
      <c r="B235" s="56" t="s">
        <v>53</v>
      </c>
      <c r="C235" s="56" t="s">
        <v>352</v>
      </c>
      <c r="D235" s="56" t="s">
        <v>195</v>
      </c>
      <c r="E235" s="57">
        <v>2599</v>
      </c>
      <c r="F235" s="78"/>
      <c r="G235" s="78"/>
      <c r="H235" s="72">
        <f t="shared" si="20"/>
        <v>2599</v>
      </c>
      <c r="I235" s="78"/>
      <c r="J235" s="72">
        <f t="shared" si="21"/>
        <v>2599</v>
      </c>
      <c r="K235" s="78"/>
      <c r="L235" s="78">
        <f t="shared" si="18"/>
        <v>2599</v>
      </c>
      <c r="M235" s="174"/>
      <c r="N235" s="29"/>
      <c r="O235" s="29"/>
      <c r="P235" s="78">
        <f t="shared" si="19"/>
        <v>2599</v>
      </c>
      <c r="Q235" s="78">
        <v>86.3</v>
      </c>
      <c r="R235" s="78"/>
      <c r="S235" s="77">
        <f t="shared" si="17"/>
        <v>2685.3</v>
      </c>
    </row>
    <row r="236" spans="1:19" ht="33" hidden="1" customHeight="1">
      <c r="A236" s="45" t="s">
        <v>175</v>
      </c>
      <c r="B236" s="56" t="s">
        <v>53</v>
      </c>
      <c r="C236" s="56" t="s">
        <v>353</v>
      </c>
      <c r="D236" s="56"/>
      <c r="E236" s="57">
        <f>SUM(E237)</f>
        <v>510</v>
      </c>
      <c r="F236" s="78"/>
      <c r="G236" s="78"/>
      <c r="H236" s="72">
        <f t="shared" si="20"/>
        <v>510</v>
      </c>
      <c r="I236" s="78"/>
      <c r="J236" s="72">
        <f t="shared" si="21"/>
        <v>510</v>
      </c>
      <c r="K236" s="78"/>
      <c r="L236" s="78">
        <f t="shared" si="18"/>
        <v>510</v>
      </c>
      <c r="M236" s="174"/>
      <c r="N236" s="29"/>
      <c r="O236" s="29"/>
      <c r="P236" s="78">
        <f t="shared" si="19"/>
        <v>510</v>
      </c>
      <c r="Q236" s="78"/>
      <c r="R236" s="78"/>
      <c r="S236" s="77">
        <f t="shared" si="17"/>
        <v>510</v>
      </c>
    </row>
    <row r="237" spans="1:19" ht="36.75" hidden="1" customHeight="1">
      <c r="A237" s="45" t="s">
        <v>192</v>
      </c>
      <c r="B237" s="56" t="s">
        <v>53</v>
      </c>
      <c r="C237" s="56" t="s">
        <v>353</v>
      </c>
      <c r="D237" s="56" t="s">
        <v>191</v>
      </c>
      <c r="E237" s="57">
        <v>510</v>
      </c>
      <c r="F237" s="78"/>
      <c r="G237" s="78"/>
      <c r="H237" s="72">
        <f t="shared" si="20"/>
        <v>510</v>
      </c>
      <c r="I237" s="78"/>
      <c r="J237" s="72">
        <f t="shared" si="21"/>
        <v>510</v>
      </c>
      <c r="K237" s="78"/>
      <c r="L237" s="78">
        <f t="shared" si="18"/>
        <v>510</v>
      </c>
      <c r="M237" s="174"/>
      <c r="N237" s="29"/>
      <c r="O237" s="29"/>
      <c r="P237" s="78">
        <f t="shared" si="19"/>
        <v>510</v>
      </c>
      <c r="Q237" s="78"/>
      <c r="R237" s="78"/>
      <c r="S237" s="77">
        <f t="shared" si="17"/>
        <v>510</v>
      </c>
    </row>
    <row r="238" spans="1:19" ht="28.5" customHeight="1">
      <c r="A238" s="43" t="s">
        <v>100</v>
      </c>
      <c r="B238" s="54" t="s">
        <v>101</v>
      </c>
      <c r="C238" s="54"/>
      <c r="D238" s="54"/>
      <c r="E238" s="72">
        <f>E239+E264</f>
        <v>64286.899999999994</v>
      </c>
      <c r="F238" s="72">
        <f t="shared" ref="F238" si="22">F239+F264</f>
        <v>-635.73</v>
      </c>
      <c r="G238" s="72">
        <f>G239</f>
        <v>951.7</v>
      </c>
      <c r="H238" s="72">
        <f t="shared" si="20"/>
        <v>64602.869999999988</v>
      </c>
      <c r="I238" s="72">
        <f>I239</f>
        <v>258.5</v>
      </c>
      <c r="J238" s="72">
        <f t="shared" si="21"/>
        <v>64861.369999999988</v>
      </c>
      <c r="K238" s="78"/>
      <c r="L238" s="77">
        <f t="shared" si="18"/>
        <v>64861.369999999988</v>
      </c>
      <c r="M238" s="193"/>
      <c r="N238" s="104"/>
      <c r="O238" s="104">
        <f>O239+O264</f>
        <v>1683</v>
      </c>
      <c r="P238" s="77">
        <f t="shared" si="19"/>
        <v>66544.37</v>
      </c>
      <c r="Q238" s="77">
        <f>Q239+Q264</f>
        <v>613.1</v>
      </c>
      <c r="R238" s="77">
        <f>R239+R264</f>
        <v>797.5</v>
      </c>
      <c r="S238" s="77">
        <f t="shared" si="17"/>
        <v>67954.97</v>
      </c>
    </row>
    <row r="239" spans="1:19" ht="29.25" customHeight="1">
      <c r="A239" s="43" t="s">
        <v>289</v>
      </c>
      <c r="B239" s="54" t="s">
        <v>102</v>
      </c>
      <c r="C239" s="54"/>
      <c r="D239" s="54"/>
      <c r="E239" s="72">
        <f>E240+E262</f>
        <v>56593.2</v>
      </c>
      <c r="F239" s="72">
        <f t="shared" ref="F239" si="23">F240+F262</f>
        <v>-311.89999999999998</v>
      </c>
      <c r="G239" s="72">
        <f>G240</f>
        <v>951.7</v>
      </c>
      <c r="H239" s="72">
        <f t="shared" si="20"/>
        <v>57232.999999999993</v>
      </c>
      <c r="I239" s="72">
        <f>I240</f>
        <v>258.5</v>
      </c>
      <c r="J239" s="72">
        <f t="shared" si="21"/>
        <v>57491.499999999993</v>
      </c>
      <c r="K239" s="78"/>
      <c r="L239" s="77">
        <f t="shared" si="18"/>
        <v>57491.499999999993</v>
      </c>
      <c r="M239" s="193"/>
      <c r="N239" s="104"/>
      <c r="O239" s="104">
        <f>O240+O262</f>
        <v>1501</v>
      </c>
      <c r="P239" s="77">
        <f t="shared" si="19"/>
        <v>58992.499999999993</v>
      </c>
      <c r="Q239" s="77">
        <f>Q240+Q262</f>
        <v>570</v>
      </c>
      <c r="R239" s="77">
        <f>R240+R262</f>
        <v>797.5</v>
      </c>
      <c r="S239" s="77">
        <f t="shared" si="17"/>
        <v>60359.999999999993</v>
      </c>
    </row>
    <row r="240" spans="1:19" ht="39" customHeight="1">
      <c r="A240" s="40" t="s">
        <v>702</v>
      </c>
      <c r="B240" s="54" t="s">
        <v>102</v>
      </c>
      <c r="C240" s="54" t="s">
        <v>343</v>
      </c>
      <c r="D240" s="54"/>
      <c r="E240" s="72">
        <f>E241</f>
        <v>55593.2</v>
      </c>
      <c r="F240" s="72">
        <f>F241</f>
        <v>-311.39999999999998</v>
      </c>
      <c r="G240" s="72">
        <f>G241</f>
        <v>951.7</v>
      </c>
      <c r="H240" s="72">
        <f t="shared" si="20"/>
        <v>56233.499999999993</v>
      </c>
      <c r="I240" s="72">
        <f>I241</f>
        <v>258.5</v>
      </c>
      <c r="J240" s="72">
        <f t="shared" si="21"/>
        <v>56491.999999999993</v>
      </c>
      <c r="K240" s="78"/>
      <c r="L240" s="78">
        <f t="shared" si="18"/>
        <v>56491.999999999993</v>
      </c>
      <c r="M240" s="174"/>
      <c r="N240" s="29"/>
      <c r="O240" s="29">
        <f>O256</f>
        <v>1</v>
      </c>
      <c r="P240" s="77">
        <f t="shared" si="19"/>
        <v>56492.999999999993</v>
      </c>
      <c r="Q240" s="77">
        <f>Q241+Q256</f>
        <v>570</v>
      </c>
      <c r="R240" s="77">
        <f>R241+R256</f>
        <v>197.5</v>
      </c>
      <c r="S240" s="77">
        <f t="shared" si="17"/>
        <v>57260.499999999993</v>
      </c>
    </row>
    <row r="241" spans="1:19" ht="33.75" hidden="1" customHeight="1">
      <c r="A241" s="40" t="s">
        <v>7</v>
      </c>
      <c r="B241" s="54" t="s">
        <v>102</v>
      </c>
      <c r="C241" s="54" t="s">
        <v>354</v>
      </c>
      <c r="D241" s="54"/>
      <c r="E241" s="72">
        <f>E242+E253+E256</f>
        <v>55593.2</v>
      </c>
      <c r="F241" s="72">
        <f>F242+F253+F256</f>
        <v>-311.39999999999998</v>
      </c>
      <c r="G241" s="72">
        <f>G242</f>
        <v>951.7</v>
      </c>
      <c r="H241" s="72">
        <f t="shared" si="20"/>
        <v>56233.499999999993</v>
      </c>
      <c r="I241" s="72">
        <f>I242+I256</f>
        <v>258.5</v>
      </c>
      <c r="J241" s="72">
        <f t="shared" si="21"/>
        <v>56491.999999999993</v>
      </c>
      <c r="K241" s="78"/>
      <c r="L241" s="78">
        <f t="shared" si="18"/>
        <v>56491.999999999993</v>
      </c>
      <c r="M241" s="174"/>
      <c r="N241" s="29"/>
      <c r="O241" s="29"/>
      <c r="P241" s="77">
        <f t="shared" si="19"/>
        <v>56491.999999999993</v>
      </c>
      <c r="Q241" s="77">
        <f>Q242</f>
        <v>570</v>
      </c>
      <c r="R241" s="77"/>
      <c r="S241" s="77">
        <f t="shared" si="17"/>
        <v>57061.999999999993</v>
      </c>
    </row>
    <row r="242" spans="1:19" ht="28.5" hidden="1" customHeight="1">
      <c r="A242" s="40" t="s">
        <v>436</v>
      </c>
      <c r="B242" s="54" t="s">
        <v>102</v>
      </c>
      <c r="C242" s="54" t="s">
        <v>430</v>
      </c>
      <c r="D242" s="54"/>
      <c r="E242" s="72">
        <f>SUM(E243,E245)</f>
        <v>35193.199999999997</v>
      </c>
      <c r="F242" s="72">
        <f>SUM(F243,F245)+F247</f>
        <v>-311.39999999999998</v>
      </c>
      <c r="G242" s="72">
        <f>G250</f>
        <v>951.7</v>
      </c>
      <c r="H242" s="72">
        <f t="shared" si="20"/>
        <v>35833.499999999993</v>
      </c>
      <c r="I242" s="72">
        <f>I247</f>
        <v>108.5</v>
      </c>
      <c r="J242" s="72">
        <f t="shared" si="21"/>
        <v>35941.999999999993</v>
      </c>
      <c r="K242" s="78"/>
      <c r="L242" s="78">
        <f t="shared" si="18"/>
        <v>35941.999999999993</v>
      </c>
      <c r="M242" s="174"/>
      <c r="N242" s="29"/>
      <c r="O242" s="29"/>
      <c r="P242" s="78">
        <f t="shared" si="19"/>
        <v>35941.999999999993</v>
      </c>
      <c r="Q242" s="78">
        <f>Q243</f>
        <v>570</v>
      </c>
      <c r="R242" s="78"/>
      <c r="S242" s="77">
        <f t="shared" si="17"/>
        <v>36511.999999999993</v>
      </c>
    </row>
    <row r="243" spans="1:19" ht="39.75" hidden="1" customHeight="1">
      <c r="A243" s="44" t="s">
        <v>277</v>
      </c>
      <c r="B243" s="56" t="s">
        <v>102</v>
      </c>
      <c r="C243" s="56" t="s">
        <v>437</v>
      </c>
      <c r="D243" s="54"/>
      <c r="E243" s="57">
        <f>SUM(E244)</f>
        <v>27781.8</v>
      </c>
      <c r="F243" s="78"/>
      <c r="G243" s="78"/>
      <c r="H243" s="72">
        <f t="shared" si="20"/>
        <v>27781.8</v>
      </c>
      <c r="I243" s="78"/>
      <c r="J243" s="72">
        <f t="shared" si="21"/>
        <v>27781.8</v>
      </c>
      <c r="K243" s="78"/>
      <c r="L243" s="78">
        <f t="shared" si="18"/>
        <v>27781.8</v>
      </c>
      <c r="M243" s="174"/>
      <c r="N243" s="29"/>
      <c r="O243" s="29"/>
      <c r="P243" s="78">
        <f t="shared" si="19"/>
        <v>27781.8</v>
      </c>
      <c r="Q243" s="78">
        <f>Q244</f>
        <v>570</v>
      </c>
      <c r="R243" s="78"/>
      <c r="S243" s="77">
        <f t="shared" si="17"/>
        <v>28351.8</v>
      </c>
    </row>
    <row r="244" spans="1:19" ht="20.25" hidden="1" customHeight="1">
      <c r="A244" s="31" t="s">
        <v>145</v>
      </c>
      <c r="B244" s="56" t="s">
        <v>102</v>
      </c>
      <c r="C244" s="56" t="s">
        <v>437</v>
      </c>
      <c r="D244" s="56" t="s">
        <v>537</v>
      </c>
      <c r="E244" s="57">
        <v>27781.8</v>
      </c>
      <c r="F244" s="78"/>
      <c r="G244" s="78"/>
      <c r="H244" s="72">
        <f t="shared" si="20"/>
        <v>27781.8</v>
      </c>
      <c r="I244" s="78"/>
      <c r="J244" s="72">
        <f t="shared" si="21"/>
        <v>27781.8</v>
      </c>
      <c r="K244" s="78"/>
      <c r="L244" s="78">
        <f t="shared" si="18"/>
        <v>27781.8</v>
      </c>
      <c r="M244" s="174"/>
      <c r="N244" s="29"/>
      <c r="O244" s="29"/>
      <c r="P244" s="78">
        <f t="shared" si="19"/>
        <v>27781.8</v>
      </c>
      <c r="Q244" s="78">
        <v>570</v>
      </c>
      <c r="R244" s="78"/>
      <c r="S244" s="77">
        <f t="shared" si="17"/>
        <v>28351.8</v>
      </c>
    </row>
    <row r="245" spans="1:19" ht="33" hidden="1" customHeight="1">
      <c r="A245" s="31" t="s">
        <v>8</v>
      </c>
      <c r="B245" s="56" t="s">
        <v>102</v>
      </c>
      <c r="C245" s="56" t="s">
        <v>438</v>
      </c>
      <c r="D245" s="54"/>
      <c r="E245" s="57">
        <f>SUM(E246)+E247</f>
        <v>7411.4</v>
      </c>
      <c r="F245" s="78"/>
      <c r="G245" s="78"/>
      <c r="H245" s="72">
        <f t="shared" si="20"/>
        <v>7411.4</v>
      </c>
      <c r="I245" s="78"/>
      <c r="J245" s="72">
        <f t="shared" si="21"/>
        <v>7411.4</v>
      </c>
      <c r="K245" s="78"/>
      <c r="L245" s="78">
        <f t="shared" si="18"/>
        <v>7411.4</v>
      </c>
      <c r="M245" s="174"/>
      <c r="N245" s="29"/>
      <c r="O245" s="29"/>
      <c r="P245" s="78">
        <f t="shared" si="19"/>
        <v>7411.4</v>
      </c>
      <c r="Q245" s="78"/>
      <c r="R245" s="78"/>
      <c r="S245" s="77">
        <f t="shared" si="17"/>
        <v>7411.4</v>
      </c>
    </row>
    <row r="246" spans="1:19" ht="19.5" hidden="1" customHeight="1">
      <c r="A246" s="31" t="s">
        <v>145</v>
      </c>
      <c r="B246" s="55" t="s">
        <v>102</v>
      </c>
      <c r="C246" s="56" t="s">
        <v>438</v>
      </c>
      <c r="D246" s="56" t="s">
        <v>537</v>
      </c>
      <c r="E246" s="57">
        <v>7100</v>
      </c>
      <c r="F246" s="78"/>
      <c r="G246" s="78"/>
      <c r="H246" s="72">
        <f t="shared" si="20"/>
        <v>7100</v>
      </c>
      <c r="I246" s="78"/>
      <c r="J246" s="72">
        <f t="shared" si="21"/>
        <v>7100</v>
      </c>
      <c r="K246" s="78"/>
      <c r="L246" s="78">
        <f t="shared" si="18"/>
        <v>7100</v>
      </c>
      <c r="M246" s="174"/>
      <c r="N246" s="29"/>
      <c r="O246" s="29"/>
      <c r="P246" s="78">
        <f t="shared" si="19"/>
        <v>7100</v>
      </c>
      <c r="Q246" s="78"/>
      <c r="R246" s="78"/>
      <c r="S246" s="77">
        <f t="shared" si="17"/>
        <v>7100</v>
      </c>
    </row>
    <row r="247" spans="1:19" ht="21.75" hidden="1" customHeight="1">
      <c r="A247" s="28" t="s">
        <v>759</v>
      </c>
      <c r="B247" s="55" t="s">
        <v>102</v>
      </c>
      <c r="C247" s="56"/>
      <c r="D247" s="56"/>
      <c r="E247" s="57">
        <f>E248+E250+E251+E252</f>
        <v>311.39999999999998</v>
      </c>
      <c r="F247" s="57">
        <f>F248+F250+F251+F252</f>
        <v>-311.39999999999998</v>
      </c>
      <c r="G247" s="57"/>
      <c r="H247" s="72">
        <f t="shared" si="20"/>
        <v>0</v>
      </c>
      <c r="I247" s="78">
        <f>I248+I249</f>
        <v>108.5</v>
      </c>
      <c r="J247" s="72">
        <f t="shared" si="21"/>
        <v>108.5</v>
      </c>
      <c r="K247" s="78"/>
      <c r="L247" s="78">
        <f t="shared" si="18"/>
        <v>108.5</v>
      </c>
      <c r="M247" s="174"/>
      <c r="N247" s="29"/>
      <c r="O247" s="29"/>
      <c r="P247" s="78">
        <f t="shared" si="19"/>
        <v>108.5</v>
      </c>
      <c r="Q247" s="78"/>
      <c r="R247" s="78"/>
      <c r="S247" s="77">
        <f t="shared" si="17"/>
        <v>108.5</v>
      </c>
    </row>
    <row r="248" spans="1:19" ht="24" hidden="1" customHeight="1">
      <c r="A248" s="31" t="s">
        <v>645</v>
      </c>
      <c r="B248" s="55" t="s">
        <v>102</v>
      </c>
      <c r="C248" s="56" t="s">
        <v>769</v>
      </c>
      <c r="D248" s="56" t="s">
        <v>603</v>
      </c>
      <c r="E248" s="57">
        <v>311.39999999999998</v>
      </c>
      <c r="F248" s="78">
        <v>-311.39999999999998</v>
      </c>
      <c r="G248" s="78"/>
      <c r="H248" s="72">
        <f t="shared" si="20"/>
        <v>0</v>
      </c>
      <c r="I248" s="78">
        <v>107.5</v>
      </c>
      <c r="J248" s="72">
        <f t="shared" si="21"/>
        <v>107.5</v>
      </c>
      <c r="K248" s="78"/>
      <c r="L248" s="78">
        <f t="shared" si="18"/>
        <v>107.5</v>
      </c>
      <c r="M248" s="174"/>
      <c r="N248" s="29"/>
      <c r="O248" s="29"/>
      <c r="P248" s="78">
        <f t="shared" si="19"/>
        <v>107.5</v>
      </c>
      <c r="Q248" s="78"/>
      <c r="R248" s="78"/>
      <c r="S248" s="77">
        <f t="shared" si="17"/>
        <v>107.5</v>
      </c>
    </row>
    <row r="249" spans="1:19" ht="24" hidden="1" customHeight="1">
      <c r="A249" s="28" t="s">
        <v>760</v>
      </c>
      <c r="B249" s="55" t="s">
        <v>102</v>
      </c>
      <c r="C249" s="56" t="s">
        <v>769</v>
      </c>
      <c r="D249" s="56" t="s">
        <v>603</v>
      </c>
      <c r="E249" s="57"/>
      <c r="F249" s="78"/>
      <c r="G249" s="78"/>
      <c r="H249" s="72"/>
      <c r="I249" s="78">
        <v>1</v>
      </c>
      <c r="J249" s="72">
        <f t="shared" si="21"/>
        <v>1</v>
      </c>
      <c r="K249" s="78"/>
      <c r="L249" s="78">
        <f t="shared" si="18"/>
        <v>1</v>
      </c>
      <c r="M249" s="174"/>
      <c r="N249" s="29"/>
      <c r="O249" s="29"/>
      <c r="P249" s="78">
        <f t="shared" si="19"/>
        <v>1</v>
      </c>
      <c r="Q249" s="78"/>
      <c r="R249" s="78"/>
      <c r="S249" s="77">
        <f t="shared" si="17"/>
        <v>1</v>
      </c>
    </row>
    <row r="250" spans="1:19" ht="35.25" hidden="1" customHeight="1">
      <c r="A250" s="28" t="s">
        <v>758</v>
      </c>
      <c r="B250" s="55" t="s">
        <v>102</v>
      </c>
      <c r="C250" s="56"/>
      <c r="D250" s="56"/>
      <c r="E250" s="57"/>
      <c r="F250" s="78"/>
      <c r="G250" s="78">
        <f>G251+G252</f>
        <v>951.7</v>
      </c>
      <c r="H250" s="72">
        <f t="shared" si="20"/>
        <v>951.7</v>
      </c>
      <c r="I250" s="78"/>
      <c r="J250" s="72">
        <f t="shared" si="21"/>
        <v>951.7</v>
      </c>
      <c r="K250" s="78"/>
      <c r="L250" s="78">
        <f t="shared" si="18"/>
        <v>951.7</v>
      </c>
      <c r="M250" s="174"/>
      <c r="N250" s="29"/>
      <c r="O250" s="29"/>
      <c r="P250" s="78">
        <f t="shared" si="19"/>
        <v>951.7</v>
      </c>
      <c r="Q250" s="78"/>
      <c r="R250" s="78"/>
      <c r="S250" s="77">
        <f t="shared" si="17"/>
        <v>951.7</v>
      </c>
    </row>
    <row r="251" spans="1:19" ht="35.25" hidden="1" customHeight="1">
      <c r="A251" s="31" t="s">
        <v>645</v>
      </c>
      <c r="B251" s="55" t="s">
        <v>102</v>
      </c>
      <c r="C251" s="56" t="s">
        <v>637</v>
      </c>
      <c r="D251" s="56" t="s">
        <v>603</v>
      </c>
      <c r="E251" s="57"/>
      <c r="F251" s="78"/>
      <c r="G251" s="78">
        <v>942.2</v>
      </c>
      <c r="H251" s="72">
        <f t="shared" si="20"/>
        <v>942.2</v>
      </c>
      <c r="I251" s="78"/>
      <c r="J251" s="72">
        <f t="shared" si="21"/>
        <v>942.2</v>
      </c>
      <c r="K251" s="78"/>
      <c r="L251" s="78">
        <f t="shared" si="18"/>
        <v>942.2</v>
      </c>
      <c r="M251" s="174"/>
      <c r="N251" s="29"/>
      <c r="O251" s="29"/>
      <c r="P251" s="78">
        <f t="shared" si="19"/>
        <v>942.2</v>
      </c>
      <c r="Q251" s="78"/>
      <c r="R251" s="78"/>
      <c r="S251" s="77">
        <f t="shared" si="17"/>
        <v>942.2</v>
      </c>
    </row>
    <row r="252" spans="1:19" ht="35.25" hidden="1" customHeight="1">
      <c r="A252" s="31" t="s">
        <v>602</v>
      </c>
      <c r="B252" s="55" t="s">
        <v>102</v>
      </c>
      <c r="C252" s="56" t="s">
        <v>638</v>
      </c>
      <c r="D252" s="56" t="s">
        <v>603</v>
      </c>
      <c r="E252" s="57"/>
      <c r="F252" s="78"/>
      <c r="G252" s="78">
        <v>9.5</v>
      </c>
      <c r="H252" s="72">
        <f t="shared" si="20"/>
        <v>9.5</v>
      </c>
      <c r="I252" s="78"/>
      <c r="J252" s="72">
        <f t="shared" si="21"/>
        <v>9.5</v>
      </c>
      <c r="K252" s="78"/>
      <c r="L252" s="78">
        <f t="shared" si="18"/>
        <v>9.5</v>
      </c>
      <c r="M252" s="174"/>
      <c r="N252" s="29"/>
      <c r="O252" s="29"/>
      <c r="P252" s="78">
        <f t="shared" si="19"/>
        <v>9.5</v>
      </c>
      <c r="Q252" s="78"/>
      <c r="R252" s="78"/>
      <c r="S252" s="77">
        <f t="shared" si="17"/>
        <v>9.5</v>
      </c>
    </row>
    <row r="253" spans="1:19" ht="24.75" customHeight="1">
      <c r="A253" s="40" t="s">
        <v>435</v>
      </c>
      <c r="B253" s="54" t="s">
        <v>102</v>
      </c>
      <c r="C253" s="54" t="s">
        <v>431</v>
      </c>
      <c r="D253" s="56"/>
      <c r="E253" s="72">
        <f>E254</f>
        <v>4800</v>
      </c>
      <c r="F253" s="78"/>
      <c r="G253" s="78"/>
      <c r="H253" s="72">
        <f t="shared" si="20"/>
        <v>4800</v>
      </c>
      <c r="I253" s="78"/>
      <c r="J253" s="72">
        <f t="shared" si="21"/>
        <v>4800</v>
      </c>
      <c r="K253" s="78"/>
      <c r="L253" s="78">
        <f t="shared" si="18"/>
        <v>4800</v>
      </c>
      <c r="M253" s="174"/>
      <c r="N253" s="29"/>
      <c r="O253" s="29"/>
      <c r="P253" s="78">
        <f t="shared" si="19"/>
        <v>4800</v>
      </c>
      <c r="Q253" s="78"/>
      <c r="R253" s="78"/>
      <c r="S253" s="77">
        <f t="shared" si="17"/>
        <v>4800</v>
      </c>
    </row>
    <row r="254" spans="1:19" ht="23.25" customHeight="1">
      <c r="A254" s="31" t="s">
        <v>9</v>
      </c>
      <c r="B254" s="56" t="s">
        <v>102</v>
      </c>
      <c r="C254" s="56" t="s">
        <v>444</v>
      </c>
      <c r="D254" s="54"/>
      <c r="E254" s="57">
        <f>SUM(E255)</f>
        <v>4800</v>
      </c>
      <c r="F254" s="78"/>
      <c r="G254" s="78"/>
      <c r="H254" s="72">
        <f t="shared" si="20"/>
        <v>4800</v>
      </c>
      <c r="I254" s="78"/>
      <c r="J254" s="72">
        <f t="shared" si="21"/>
        <v>4800</v>
      </c>
      <c r="K254" s="78"/>
      <c r="L254" s="78">
        <f t="shared" si="18"/>
        <v>4800</v>
      </c>
      <c r="M254" s="174"/>
      <c r="N254" s="29"/>
      <c r="O254" s="29"/>
      <c r="P254" s="78">
        <f t="shared" si="19"/>
        <v>4800</v>
      </c>
      <c r="Q254" s="78"/>
      <c r="R254" s="78"/>
      <c r="S254" s="77">
        <f t="shared" si="17"/>
        <v>4800</v>
      </c>
    </row>
    <row r="255" spans="1:19" ht="27" customHeight="1">
      <c r="A255" s="31" t="s">
        <v>145</v>
      </c>
      <c r="B255" s="56" t="s">
        <v>102</v>
      </c>
      <c r="C255" s="56" t="s">
        <v>444</v>
      </c>
      <c r="D255" s="56" t="s">
        <v>537</v>
      </c>
      <c r="E255" s="57">
        <v>4800</v>
      </c>
      <c r="F255" s="78"/>
      <c r="G255" s="78"/>
      <c r="H255" s="72">
        <f t="shared" si="20"/>
        <v>4800</v>
      </c>
      <c r="I255" s="78"/>
      <c r="J255" s="72">
        <f t="shared" si="21"/>
        <v>4800</v>
      </c>
      <c r="K255" s="78"/>
      <c r="L255" s="78">
        <f t="shared" si="18"/>
        <v>4800</v>
      </c>
      <c r="M255" s="174"/>
      <c r="N255" s="29"/>
      <c r="O255" s="29"/>
      <c r="P255" s="78">
        <f t="shared" si="19"/>
        <v>4800</v>
      </c>
      <c r="Q255" s="78"/>
      <c r="R255" s="78"/>
      <c r="S255" s="77">
        <f t="shared" si="17"/>
        <v>4800</v>
      </c>
    </row>
    <row r="256" spans="1:19" ht="36" customHeight="1">
      <c r="A256" s="40" t="s">
        <v>432</v>
      </c>
      <c r="B256" s="54" t="s">
        <v>102</v>
      </c>
      <c r="C256" s="54" t="s">
        <v>434</v>
      </c>
      <c r="D256" s="56"/>
      <c r="E256" s="72">
        <f>E257</f>
        <v>15600</v>
      </c>
      <c r="F256" s="78"/>
      <c r="G256" s="78"/>
      <c r="H256" s="72">
        <f t="shared" si="20"/>
        <v>15600</v>
      </c>
      <c r="I256" s="78">
        <f>I261</f>
        <v>150</v>
      </c>
      <c r="J256" s="72">
        <f t="shared" si="21"/>
        <v>15750</v>
      </c>
      <c r="K256" s="78"/>
      <c r="L256" s="77">
        <f t="shared" si="18"/>
        <v>15750</v>
      </c>
      <c r="M256" s="193"/>
      <c r="N256" s="104"/>
      <c r="O256" s="104">
        <f>O259</f>
        <v>1</v>
      </c>
      <c r="P256" s="77">
        <f t="shared" si="19"/>
        <v>15751</v>
      </c>
      <c r="Q256" s="77">
        <f>Q260</f>
        <v>0</v>
      </c>
      <c r="R256" s="77">
        <f>R260</f>
        <v>197.5</v>
      </c>
      <c r="S256" s="77">
        <f t="shared" si="17"/>
        <v>15948.5</v>
      </c>
    </row>
    <row r="257" spans="1:19" s="11" customFormat="1" ht="28.5" customHeight="1">
      <c r="A257" s="31" t="s">
        <v>10</v>
      </c>
      <c r="B257" s="56" t="s">
        <v>102</v>
      </c>
      <c r="C257" s="56" t="s">
        <v>433</v>
      </c>
      <c r="D257" s="54"/>
      <c r="E257" s="57">
        <f>SUM(E258)+E259</f>
        <v>15600</v>
      </c>
      <c r="F257" s="77"/>
      <c r="G257" s="77"/>
      <c r="H257" s="72">
        <f t="shared" si="20"/>
        <v>15600</v>
      </c>
      <c r="I257" s="77"/>
      <c r="J257" s="72">
        <f t="shared" si="21"/>
        <v>15600</v>
      </c>
      <c r="K257" s="77"/>
      <c r="L257" s="78">
        <f t="shared" si="18"/>
        <v>15600</v>
      </c>
      <c r="M257" s="193"/>
      <c r="N257" s="104"/>
      <c r="O257" s="104"/>
      <c r="P257" s="78">
        <f t="shared" si="19"/>
        <v>15600</v>
      </c>
      <c r="Q257" s="78"/>
      <c r="R257" s="78"/>
      <c r="S257" s="77">
        <f t="shared" si="17"/>
        <v>15600</v>
      </c>
    </row>
    <row r="258" spans="1:19" ht="32.25" customHeight="1">
      <c r="A258" s="31" t="s">
        <v>145</v>
      </c>
      <c r="B258" s="55" t="s">
        <v>102</v>
      </c>
      <c r="C258" s="56" t="s">
        <v>433</v>
      </c>
      <c r="D258" s="56" t="s">
        <v>537</v>
      </c>
      <c r="E258" s="57">
        <v>15600</v>
      </c>
      <c r="F258" s="78"/>
      <c r="G258" s="78"/>
      <c r="H258" s="72">
        <f t="shared" si="20"/>
        <v>15600</v>
      </c>
      <c r="I258" s="78"/>
      <c r="J258" s="72">
        <f t="shared" si="21"/>
        <v>15600</v>
      </c>
      <c r="K258" s="78"/>
      <c r="L258" s="78">
        <f t="shared" si="18"/>
        <v>15600</v>
      </c>
      <c r="M258" s="174"/>
      <c r="N258" s="29"/>
      <c r="O258" s="29"/>
      <c r="P258" s="78">
        <f t="shared" si="19"/>
        <v>15600</v>
      </c>
      <c r="Q258" s="78"/>
      <c r="R258" s="78"/>
      <c r="S258" s="77">
        <f t="shared" si="17"/>
        <v>15600</v>
      </c>
    </row>
    <row r="259" spans="1:19" ht="32.25" customHeight="1">
      <c r="A259" s="31" t="s">
        <v>630</v>
      </c>
      <c r="B259" s="55" t="s">
        <v>102</v>
      </c>
      <c r="C259" s="56"/>
      <c r="D259" s="56"/>
      <c r="E259" s="57"/>
      <c r="F259" s="78"/>
      <c r="G259" s="78"/>
      <c r="H259" s="72">
        <f t="shared" si="20"/>
        <v>0</v>
      </c>
      <c r="I259" s="78"/>
      <c r="J259" s="72">
        <f t="shared" si="21"/>
        <v>0</v>
      </c>
      <c r="K259" s="78"/>
      <c r="L259" s="78">
        <f t="shared" si="18"/>
        <v>0</v>
      </c>
      <c r="M259" s="174"/>
      <c r="N259" s="29"/>
      <c r="O259" s="29">
        <f>O260</f>
        <v>1</v>
      </c>
      <c r="P259" s="78">
        <f t="shared" si="19"/>
        <v>1</v>
      </c>
      <c r="Q259" s="78"/>
      <c r="R259" s="78">
        <f>R260</f>
        <v>197.5</v>
      </c>
      <c r="S259" s="77">
        <f t="shared" si="17"/>
        <v>198.5</v>
      </c>
    </row>
    <row r="260" spans="1:19" ht="32.25" customHeight="1">
      <c r="A260" s="31" t="s">
        <v>645</v>
      </c>
      <c r="B260" s="55" t="s">
        <v>102</v>
      </c>
      <c r="C260" s="56" t="s">
        <v>802</v>
      </c>
      <c r="D260" s="56" t="s">
        <v>603</v>
      </c>
      <c r="E260" s="57"/>
      <c r="F260" s="78"/>
      <c r="G260" s="78"/>
      <c r="H260" s="72">
        <f t="shared" si="20"/>
        <v>0</v>
      </c>
      <c r="I260" s="78"/>
      <c r="J260" s="72">
        <f t="shared" si="21"/>
        <v>0</v>
      </c>
      <c r="K260" s="78"/>
      <c r="L260" s="78">
        <f t="shared" si="18"/>
        <v>0</v>
      </c>
      <c r="M260" s="174"/>
      <c r="N260" s="29"/>
      <c r="O260" s="29">
        <v>1</v>
      </c>
      <c r="P260" s="78">
        <f t="shared" si="19"/>
        <v>1</v>
      </c>
      <c r="Q260" s="78"/>
      <c r="R260" s="78">
        <v>197.5</v>
      </c>
      <c r="S260" s="77">
        <f t="shared" si="17"/>
        <v>198.5</v>
      </c>
    </row>
    <row r="261" spans="1:19" ht="32.25" customHeight="1">
      <c r="A261" s="28" t="s">
        <v>765</v>
      </c>
      <c r="B261" s="55" t="s">
        <v>102</v>
      </c>
      <c r="C261" s="56" t="s">
        <v>766</v>
      </c>
      <c r="D261" s="56" t="s">
        <v>603</v>
      </c>
      <c r="E261" s="57"/>
      <c r="F261" s="78"/>
      <c r="G261" s="78"/>
      <c r="H261" s="72">
        <f t="shared" si="20"/>
        <v>0</v>
      </c>
      <c r="I261" s="78">
        <v>150</v>
      </c>
      <c r="J261" s="72">
        <f t="shared" si="21"/>
        <v>150</v>
      </c>
      <c r="K261" s="78"/>
      <c r="L261" s="78">
        <f t="shared" si="18"/>
        <v>150</v>
      </c>
      <c r="M261" s="174"/>
      <c r="N261" s="29"/>
      <c r="O261" s="29"/>
      <c r="P261" s="78">
        <f t="shared" si="19"/>
        <v>150</v>
      </c>
      <c r="Q261" s="78"/>
      <c r="R261" s="78"/>
      <c r="S261" s="77">
        <f t="shared" si="17"/>
        <v>150</v>
      </c>
    </row>
    <row r="262" spans="1:19" ht="42" customHeight="1">
      <c r="A262" s="43" t="s">
        <v>684</v>
      </c>
      <c r="B262" s="53" t="s">
        <v>102</v>
      </c>
      <c r="C262" s="54" t="s">
        <v>505</v>
      </c>
      <c r="D262" s="54"/>
      <c r="E262" s="72">
        <f>E263</f>
        <v>1000</v>
      </c>
      <c r="F262" s="77">
        <f>F263</f>
        <v>-0.5</v>
      </c>
      <c r="G262" s="77"/>
      <c r="H262" s="72">
        <f t="shared" si="20"/>
        <v>999.5</v>
      </c>
      <c r="I262" s="77"/>
      <c r="J262" s="72">
        <f t="shared" si="21"/>
        <v>999.5</v>
      </c>
      <c r="K262" s="78"/>
      <c r="L262" s="77">
        <f t="shared" si="18"/>
        <v>999.5</v>
      </c>
      <c r="M262" s="193"/>
      <c r="N262" s="104"/>
      <c r="O262" s="104">
        <f>O263</f>
        <v>1500</v>
      </c>
      <c r="P262" s="77">
        <f t="shared" si="19"/>
        <v>2499.5</v>
      </c>
      <c r="Q262" s="77">
        <f>Q263</f>
        <v>0</v>
      </c>
      <c r="R262" s="77">
        <f>R263</f>
        <v>600</v>
      </c>
      <c r="S262" s="77">
        <f t="shared" si="17"/>
        <v>3099.5</v>
      </c>
    </row>
    <row r="263" spans="1:19" ht="32.25" customHeight="1">
      <c r="A263" s="31" t="s">
        <v>209</v>
      </c>
      <c r="B263" s="55" t="s">
        <v>102</v>
      </c>
      <c r="C263" s="56" t="s">
        <v>505</v>
      </c>
      <c r="D263" s="56" t="s">
        <v>191</v>
      </c>
      <c r="E263" s="57">
        <v>1000</v>
      </c>
      <c r="F263" s="78">
        <v>-0.5</v>
      </c>
      <c r="G263" s="78"/>
      <c r="H263" s="72">
        <f t="shared" si="20"/>
        <v>999.5</v>
      </c>
      <c r="I263" s="78"/>
      <c r="J263" s="72">
        <f t="shared" si="21"/>
        <v>999.5</v>
      </c>
      <c r="K263" s="78"/>
      <c r="L263" s="78">
        <f t="shared" si="18"/>
        <v>999.5</v>
      </c>
      <c r="M263" s="174"/>
      <c r="N263" s="29"/>
      <c r="O263" s="29">
        <v>1500</v>
      </c>
      <c r="P263" s="78">
        <f t="shared" si="19"/>
        <v>2499.5</v>
      </c>
      <c r="Q263" s="78">
        <f>вед!Q269</f>
        <v>0</v>
      </c>
      <c r="R263" s="78">
        <v>600</v>
      </c>
      <c r="S263" s="77">
        <f t="shared" si="17"/>
        <v>3099.5</v>
      </c>
    </row>
    <row r="264" spans="1:19" ht="32.25" hidden="1" customHeight="1">
      <c r="A264" s="40" t="s">
        <v>142</v>
      </c>
      <c r="B264" s="54" t="s">
        <v>103</v>
      </c>
      <c r="C264" s="56"/>
      <c r="D264" s="56"/>
      <c r="E264" s="72">
        <f>E265+E268+E274</f>
        <v>7693.7</v>
      </c>
      <c r="F264" s="72">
        <f>F265+F268+F274</f>
        <v>-323.83</v>
      </c>
      <c r="G264" s="72"/>
      <c r="H264" s="72">
        <f t="shared" si="20"/>
        <v>7369.87</v>
      </c>
      <c r="I264" s="72"/>
      <c r="J264" s="72">
        <f t="shared" si="21"/>
        <v>7369.87</v>
      </c>
      <c r="K264" s="78"/>
      <c r="L264" s="77">
        <f t="shared" si="18"/>
        <v>7369.87</v>
      </c>
      <c r="M264" s="193"/>
      <c r="N264" s="104"/>
      <c r="O264" s="104">
        <f>O265</f>
        <v>182</v>
      </c>
      <c r="P264" s="77">
        <f t="shared" si="19"/>
        <v>7551.87</v>
      </c>
      <c r="Q264" s="77">
        <f>Q268</f>
        <v>43.1</v>
      </c>
      <c r="R264" s="77"/>
      <c r="S264" s="77">
        <f t="shared" si="17"/>
        <v>7594.97</v>
      </c>
    </row>
    <row r="265" spans="1:19" ht="32.25" hidden="1" customHeight="1">
      <c r="A265" s="43" t="s">
        <v>551</v>
      </c>
      <c r="B265" s="54" t="s">
        <v>103</v>
      </c>
      <c r="C265" s="54" t="s">
        <v>552</v>
      </c>
      <c r="D265" s="54"/>
      <c r="E265" s="72">
        <f>E266</f>
        <v>5118</v>
      </c>
      <c r="F265" s="78"/>
      <c r="G265" s="78"/>
      <c r="H265" s="72">
        <f t="shared" si="20"/>
        <v>5118</v>
      </c>
      <c r="I265" s="78"/>
      <c r="J265" s="72">
        <f t="shared" si="21"/>
        <v>5118</v>
      </c>
      <c r="K265" s="78"/>
      <c r="L265" s="77">
        <f t="shared" si="18"/>
        <v>5118</v>
      </c>
      <c r="M265" s="193"/>
      <c r="N265" s="104"/>
      <c r="O265" s="104">
        <f>O266</f>
        <v>182</v>
      </c>
      <c r="P265" s="77">
        <f t="shared" si="19"/>
        <v>5300</v>
      </c>
      <c r="Q265" s="78"/>
      <c r="R265" s="78"/>
      <c r="S265" s="77">
        <f t="shared" si="17"/>
        <v>5300</v>
      </c>
    </row>
    <row r="266" spans="1:19" ht="32.25" hidden="1" customHeight="1">
      <c r="A266" s="31" t="s">
        <v>553</v>
      </c>
      <c r="B266" s="56" t="s">
        <v>103</v>
      </c>
      <c r="C266" s="56" t="s">
        <v>552</v>
      </c>
      <c r="D266" s="56"/>
      <c r="E266" s="57">
        <f>E267</f>
        <v>5118</v>
      </c>
      <c r="F266" s="78"/>
      <c r="G266" s="78"/>
      <c r="H266" s="72">
        <f t="shared" si="20"/>
        <v>5118</v>
      </c>
      <c r="I266" s="78"/>
      <c r="J266" s="72">
        <f t="shared" si="21"/>
        <v>5118</v>
      </c>
      <c r="K266" s="78"/>
      <c r="L266" s="78">
        <f t="shared" si="18"/>
        <v>5118</v>
      </c>
      <c r="M266" s="174"/>
      <c r="N266" s="29"/>
      <c r="O266" s="29">
        <f>O267</f>
        <v>182</v>
      </c>
      <c r="P266" s="78">
        <f t="shared" si="19"/>
        <v>5300</v>
      </c>
      <c r="Q266" s="78"/>
      <c r="R266" s="78"/>
      <c r="S266" s="77">
        <f t="shared" si="17"/>
        <v>5300</v>
      </c>
    </row>
    <row r="267" spans="1:19" ht="32.25" hidden="1" customHeight="1">
      <c r="A267" s="31" t="s">
        <v>145</v>
      </c>
      <c r="B267" s="56" t="s">
        <v>103</v>
      </c>
      <c r="C267" s="56" t="s">
        <v>552</v>
      </c>
      <c r="D267" s="56" t="s">
        <v>537</v>
      </c>
      <c r="E267" s="57">
        <v>5118</v>
      </c>
      <c r="F267" s="78"/>
      <c r="G267" s="78"/>
      <c r="H267" s="72">
        <f t="shared" si="20"/>
        <v>5118</v>
      </c>
      <c r="I267" s="78"/>
      <c r="J267" s="72">
        <f t="shared" si="21"/>
        <v>5118</v>
      </c>
      <c r="K267" s="78"/>
      <c r="L267" s="78">
        <f t="shared" si="18"/>
        <v>5118</v>
      </c>
      <c r="M267" s="174"/>
      <c r="N267" s="29"/>
      <c r="O267" s="29">
        <v>182</v>
      </c>
      <c r="P267" s="78">
        <f t="shared" si="19"/>
        <v>5300</v>
      </c>
      <c r="Q267" s="78"/>
      <c r="R267" s="78"/>
      <c r="S267" s="77">
        <f t="shared" si="17"/>
        <v>5300</v>
      </c>
    </row>
    <row r="268" spans="1:19" ht="30" hidden="1" customHeight="1">
      <c r="A268" s="43" t="s">
        <v>270</v>
      </c>
      <c r="B268" s="54" t="s">
        <v>103</v>
      </c>
      <c r="C268" s="54" t="s">
        <v>228</v>
      </c>
      <c r="D268" s="54"/>
      <c r="E268" s="72">
        <f>SUM(E269)</f>
        <v>1549</v>
      </c>
      <c r="F268" s="78"/>
      <c r="G268" s="78"/>
      <c r="H268" s="72">
        <f t="shared" si="20"/>
        <v>1549</v>
      </c>
      <c r="I268" s="78"/>
      <c r="J268" s="72">
        <f t="shared" si="21"/>
        <v>1549</v>
      </c>
      <c r="K268" s="78"/>
      <c r="L268" s="78">
        <f t="shared" si="18"/>
        <v>1549</v>
      </c>
      <c r="M268" s="174"/>
      <c r="N268" s="29"/>
      <c r="O268" s="29"/>
      <c r="P268" s="77">
        <f t="shared" si="19"/>
        <v>1549</v>
      </c>
      <c r="Q268" s="77">
        <f>Q269</f>
        <v>43.1</v>
      </c>
      <c r="R268" s="77"/>
      <c r="S268" s="77">
        <f t="shared" ref="S268:S331" si="24">P268+Q268+R268</f>
        <v>1592.1</v>
      </c>
    </row>
    <row r="269" spans="1:19" ht="36" hidden="1" customHeight="1">
      <c r="A269" s="31" t="s">
        <v>206</v>
      </c>
      <c r="B269" s="56" t="s">
        <v>103</v>
      </c>
      <c r="C269" s="56" t="s">
        <v>355</v>
      </c>
      <c r="D269" s="56"/>
      <c r="E269" s="57">
        <f>SUM(E270,E272)</f>
        <v>1549</v>
      </c>
      <c r="F269" s="78"/>
      <c r="G269" s="78"/>
      <c r="H269" s="72">
        <f t="shared" si="20"/>
        <v>1549</v>
      </c>
      <c r="I269" s="78"/>
      <c r="J269" s="72">
        <f t="shared" si="21"/>
        <v>1549</v>
      </c>
      <c r="K269" s="78"/>
      <c r="L269" s="78">
        <f t="shared" si="18"/>
        <v>1549</v>
      </c>
      <c r="M269" s="174"/>
      <c r="N269" s="29"/>
      <c r="O269" s="29"/>
      <c r="P269" s="78">
        <f t="shared" si="19"/>
        <v>1549</v>
      </c>
      <c r="Q269" s="78">
        <f>Q270</f>
        <v>43.1</v>
      </c>
      <c r="R269" s="78"/>
      <c r="S269" s="77">
        <f t="shared" si="24"/>
        <v>1592.1</v>
      </c>
    </row>
    <row r="270" spans="1:19" ht="33.75" hidden="1" customHeight="1">
      <c r="A270" s="45" t="s">
        <v>194</v>
      </c>
      <c r="B270" s="56" t="s">
        <v>103</v>
      </c>
      <c r="C270" s="56" t="s">
        <v>356</v>
      </c>
      <c r="D270" s="56"/>
      <c r="E270" s="57">
        <f>SUM(E271)</f>
        <v>1534</v>
      </c>
      <c r="F270" s="78"/>
      <c r="G270" s="78"/>
      <c r="H270" s="72">
        <f t="shared" si="20"/>
        <v>1534</v>
      </c>
      <c r="I270" s="78"/>
      <c r="J270" s="72">
        <f t="shared" si="21"/>
        <v>1534</v>
      </c>
      <c r="K270" s="78"/>
      <c r="L270" s="78">
        <f t="shared" si="18"/>
        <v>1534</v>
      </c>
      <c r="M270" s="174"/>
      <c r="N270" s="29"/>
      <c r="O270" s="29"/>
      <c r="P270" s="78">
        <f t="shared" si="19"/>
        <v>1534</v>
      </c>
      <c r="Q270" s="78">
        <f>Q271</f>
        <v>43.1</v>
      </c>
      <c r="R270" s="78"/>
      <c r="S270" s="77">
        <f t="shared" si="24"/>
        <v>1577.1</v>
      </c>
    </row>
    <row r="271" spans="1:19" ht="29.25" hidden="1" customHeight="1">
      <c r="A271" s="45" t="s">
        <v>196</v>
      </c>
      <c r="B271" s="56" t="s">
        <v>103</v>
      </c>
      <c r="C271" s="56" t="s">
        <v>356</v>
      </c>
      <c r="D271" s="56" t="s">
        <v>195</v>
      </c>
      <c r="E271" s="57">
        <v>1534</v>
      </c>
      <c r="F271" s="78"/>
      <c r="G271" s="78"/>
      <c r="H271" s="72">
        <f t="shared" si="20"/>
        <v>1534</v>
      </c>
      <c r="I271" s="78"/>
      <c r="J271" s="72">
        <f t="shared" si="21"/>
        <v>1534</v>
      </c>
      <c r="K271" s="78"/>
      <c r="L271" s="78">
        <f t="shared" ref="L271:L334" si="25">J271+K271</f>
        <v>1534</v>
      </c>
      <c r="M271" s="174"/>
      <c r="N271" s="29"/>
      <c r="O271" s="29"/>
      <c r="P271" s="78">
        <f t="shared" ref="P271:P334" si="26">L271+N271+O271</f>
        <v>1534</v>
      </c>
      <c r="Q271" s="78">
        <v>43.1</v>
      </c>
      <c r="R271" s="78"/>
      <c r="S271" s="77">
        <f t="shared" si="24"/>
        <v>1577.1</v>
      </c>
    </row>
    <row r="272" spans="1:19" ht="22.5" hidden="1" customHeight="1">
      <c r="A272" s="45" t="s">
        <v>175</v>
      </c>
      <c r="B272" s="56" t="s">
        <v>103</v>
      </c>
      <c r="C272" s="56" t="s">
        <v>357</v>
      </c>
      <c r="D272" s="56"/>
      <c r="E272" s="57">
        <f>SUM(E273)</f>
        <v>15</v>
      </c>
      <c r="F272" s="78"/>
      <c r="G272" s="78"/>
      <c r="H272" s="72">
        <f t="shared" si="20"/>
        <v>15</v>
      </c>
      <c r="I272" s="78"/>
      <c r="J272" s="72">
        <f t="shared" ref="J272:J335" si="27">E272+F272+G272+I272</f>
        <v>15</v>
      </c>
      <c r="K272" s="78"/>
      <c r="L272" s="78">
        <f t="shared" si="25"/>
        <v>15</v>
      </c>
      <c r="M272" s="174"/>
      <c r="N272" s="29"/>
      <c r="O272" s="29"/>
      <c r="P272" s="78">
        <f t="shared" si="26"/>
        <v>15</v>
      </c>
      <c r="Q272" s="78"/>
      <c r="R272" s="78"/>
      <c r="S272" s="77">
        <f t="shared" si="24"/>
        <v>15</v>
      </c>
    </row>
    <row r="273" spans="1:19" ht="29.25" hidden="1" customHeight="1">
      <c r="A273" s="45" t="s">
        <v>192</v>
      </c>
      <c r="B273" s="56" t="s">
        <v>103</v>
      </c>
      <c r="C273" s="56" t="s">
        <v>357</v>
      </c>
      <c r="D273" s="56" t="s">
        <v>191</v>
      </c>
      <c r="E273" s="57">
        <v>15</v>
      </c>
      <c r="F273" s="78"/>
      <c r="G273" s="78"/>
      <c r="H273" s="72">
        <f t="shared" ref="H273:H336" si="28">E273+F273+G273</f>
        <v>15</v>
      </c>
      <c r="I273" s="78"/>
      <c r="J273" s="72">
        <f t="shared" si="27"/>
        <v>15</v>
      </c>
      <c r="K273" s="78"/>
      <c r="L273" s="78">
        <f t="shared" si="25"/>
        <v>15</v>
      </c>
      <c r="M273" s="174"/>
      <c r="N273" s="29"/>
      <c r="O273" s="29"/>
      <c r="P273" s="78">
        <f t="shared" si="26"/>
        <v>15</v>
      </c>
      <c r="Q273" s="78"/>
      <c r="R273" s="78"/>
      <c r="S273" s="77">
        <f t="shared" si="24"/>
        <v>15</v>
      </c>
    </row>
    <row r="274" spans="1:19" ht="45" hidden="1" customHeight="1">
      <c r="A274" s="40" t="s">
        <v>703</v>
      </c>
      <c r="B274" s="56" t="s">
        <v>103</v>
      </c>
      <c r="C274" s="56" t="s">
        <v>607</v>
      </c>
      <c r="D274" s="56"/>
      <c r="E274" s="72">
        <f>E275+E276</f>
        <v>1026.7</v>
      </c>
      <c r="F274" s="72">
        <f t="shared" ref="F274" si="29">F275+F276</f>
        <v>-323.83</v>
      </c>
      <c r="G274" s="72"/>
      <c r="H274" s="72">
        <f t="shared" si="28"/>
        <v>702.87000000000012</v>
      </c>
      <c r="I274" s="72"/>
      <c r="J274" s="72">
        <f t="shared" si="27"/>
        <v>702.87000000000012</v>
      </c>
      <c r="K274" s="78"/>
      <c r="L274" s="78">
        <f t="shared" si="25"/>
        <v>702.87000000000012</v>
      </c>
      <c r="M274" s="174"/>
      <c r="N274" s="29"/>
      <c r="O274" s="29"/>
      <c r="P274" s="78">
        <f t="shared" si="26"/>
        <v>702.87000000000012</v>
      </c>
      <c r="Q274" s="78"/>
      <c r="R274" s="78"/>
      <c r="S274" s="77">
        <f t="shared" si="24"/>
        <v>702.87000000000012</v>
      </c>
    </row>
    <row r="275" spans="1:19" ht="47.25" hidden="1" customHeight="1">
      <c r="A275" s="45" t="s">
        <v>609</v>
      </c>
      <c r="B275" s="56" t="s">
        <v>103</v>
      </c>
      <c r="C275" s="56" t="s">
        <v>606</v>
      </c>
      <c r="D275" s="56" t="s">
        <v>191</v>
      </c>
      <c r="E275" s="57">
        <v>1026.7</v>
      </c>
      <c r="F275" s="78">
        <v>-324.33</v>
      </c>
      <c r="G275" s="78"/>
      <c r="H275" s="72">
        <f t="shared" si="28"/>
        <v>702.37000000000012</v>
      </c>
      <c r="I275" s="78"/>
      <c r="J275" s="72">
        <f t="shared" si="27"/>
        <v>702.37000000000012</v>
      </c>
      <c r="K275" s="78"/>
      <c r="L275" s="78">
        <f t="shared" si="25"/>
        <v>702.37000000000012</v>
      </c>
      <c r="M275" s="174"/>
      <c r="N275" s="29"/>
      <c r="O275" s="29"/>
      <c r="P275" s="78">
        <f t="shared" si="26"/>
        <v>702.37000000000012</v>
      </c>
      <c r="Q275" s="78"/>
      <c r="R275" s="78"/>
      <c r="S275" s="77">
        <f t="shared" si="24"/>
        <v>702.37000000000012</v>
      </c>
    </row>
    <row r="276" spans="1:19" ht="38.25" hidden="1" customHeight="1">
      <c r="A276" s="45" t="s">
        <v>610</v>
      </c>
      <c r="B276" s="56" t="s">
        <v>103</v>
      </c>
      <c r="C276" s="56" t="s">
        <v>608</v>
      </c>
      <c r="D276" s="56" t="s">
        <v>191</v>
      </c>
      <c r="E276" s="57"/>
      <c r="F276" s="78">
        <v>0.5</v>
      </c>
      <c r="G276" s="78"/>
      <c r="H276" s="72">
        <f t="shared" si="28"/>
        <v>0.5</v>
      </c>
      <c r="I276" s="78"/>
      <c r="J276" s="72">
        <f t="shared" si="27"/>
        <v>0.5</v>
      </c>
      <c r="K276" s="78"/>
      <c r="L276" s="78">
        <f t="shared" si="25"/>
        <v>0.5</v>
      </c>
      <c r="M276" s="174"/>
      <c r="N276" s="29"/>
      <c r="O276" s="29"/>
      <c r="P276" s="78">
        <f t="shared" si="26"/>
        <v>0.5</v>
      </c>
      <c r="Q276" s="78"/>
      <c r="R276" s="78"/>
      <c r="S276" s="77">
        <f t="shared" si="24"/>
        <v>0.5</v>
      </c>
    </row>
    <row r="277" spans="1:19" ht="24.75" hidden="1" customHeight="1">
      <c r="A277" s="43" t="s">
        <v>117</v>
      </c>
      <c r="B277" s="54" t="s">
        <v>219</v>
      </c>
      <c r="C277" s="54"/>
      <c r="D277" s="54"/>
      <c r="E277" s="72">
        <f>SUM(E278,E283,E304,E310)</f>
        <v>16847.400000000001</v>
      </c>
      <c r="F277" s="72">
        <f>SUM(F278,F283,F304,F310)</f>
        <v>661</v>
      </c>
      <c r="G277" s="72"/>
      <c r="H277" s="72">
        <f t="shared" si="28"/>
        <v>17508.400000000001</v>
      </c>
      <c r="I277" s="72">
        <f>I283</f>
        <v>12426.699999999999</v>
      </c>
      <c r="J277" s="72">
        <f t="shared" si="27"/>
        <v>29935.1</v>
      </c>
      <c r="K277" s="77">
        <f>K278</f>
        <v>1300</v>
      </c>
      <c r="L277" s="77">
        <f t="shared" si="25"/>
        <v>31235.1</v>
      </c>
      <c r="M277" s="174"/>
      <c r="N277" s="29"/>
      <c r="O277" s="29"/>
      <c r="P277" s="77">
        <f t="shared" si="26"/>
        <v>31235.1</v>
      </c>
      <c r="Q277" s="77">
        <f>Q304</f>
        <v>-200</v>
      </c>
      <c r="R277" s="77"/>
      <c r="S277" s="77">
        <f t="shared" si="24"/>
        <v>31035.1</v>
      </c>
    </row>
    <row r="278" spans="1:19" ht="33.75" hidden="1" customHeight="1">
      <c r="A278" s="40" t="s">
        <v>674</v>
      </c>
      <c r="B278" s="54" t="s">
        <v>309</v>
      </c>
      <c r="C278" s="54"/>
      <c r="D278" s="54"/>
      <c r="E278" s="72">
        <f>SUM(E279)</f>
        <v>6280</v>
      </c>
      <c r="F278" s="78"/>
      <c r="G278" s="78"/>
      <c r="H278" s="72">
        <f t="shared" si="28"/>
        <v>6280</v>
      </c>
      <c r="I278" s="78"/>
      <c r="J278" s="72">
        <f t="shared" si="27"/>
        <v>6280</v>
      </c>
      <c r="K278" s="77">
        <f>K279</f>
        <v>1300</v>
      </c>
      <c r="L278" s="77">
        <f t="shared" si="25"/>
        <v>7580</v>
      </c>
      <c r="M278" s="174"/>
      <c r="N278" s="29"/>
      <c r="O278" s="29"/>
      <c r="P278" s="77">
        <f t="shared" si="26"/>
        <v>7580</v>
      </c>
      <c r="Q278" s="77"/>
      <c r="R278" s="77"/>
      <c r="S278" s="77">
        <f t="shared" si="24"/>
        <v>7580</v>
      </c>
    </row>
    <row r="279" spans="1:19" s="4" customFormat="1" ht="28.5" hidden="1" customHeight="1">
      <c r="A279" s="43" t="s">
        <v>217</v>
      </c>
      <c r="B279" s="54" t="s">
        <v>309</v>
      </c>
      <c r="C279" s="54"/>
      <c r="D279" s="54"/>
      <c r="E279" s="72">
        <f>SUM(E280)</f>
        <v>6280</v>
      </c>
      <c r="F279" s="77"/>
      <c r="G279" s="77"/>
      <c r="H279" s="72">
        <f t="shared" si="28"/>
        <v>6280</v>
      </c>
      <c r="I279" s="77"/>
      <c r="J279" s="57">
        <f t="shared" si="27"/>
        <v>6280</v>
      </c>
      <c r="K279" s="78">
        <f>K280</f>
        <v>1300</v>
      </c>
      <c r="L279" s="78">
        <f t="shared" si="25"/>
        <v>7580</v>
      </c>
      <c r="M279" s="191"/>
      <c r="N279" s="104"/>
      <c r="O279" s="104"/>
      <c r="P279" s="78">
        <f t="shared" si="26"/>
        <v>7580</v>
      </c>
      <c r="Q279" s="78"/>
      <c r="R279" s="78"/>
      <c r="S279" s="77">
        <f t="shared" si="24"/>
        <v>7580</v>
      </c>
    </row>
    <row r="280" spans="1:19" s="4" customFormat="1" ht="36.75" hidden="1" customHeight="1">
      <c r="A280" s="31" t="s">
        <v>474</v>
      </c>
      <c r="B280" s="54" t="s">
        <v>309</v>
      </c>
      <c r="C280" s="56" t="s">
        <v>473</v>
      </c>
      <c r="D280" s="54"/>
      <c r="E280" s="72">
        <f>SUM(E281)</f>
        <v>6280</v>
      </c>
      <c r="F280" s="77"/>
      <c r="G280" s="77"/>
      <c r="H280" s="72">
        <f t="shared" si="28"/>
        <v>6280</v>
      </c>
      <c r="I280" s="77"/>
      <c r="J280" s="57">
        <f t="shared" si="27"/>
        <v>6280</v>
      </c>
      <c r="K280" s="78">
        <f>K281</f>
        <v>1300</v>
      </c>
      <c r="L280" s="78">
        <f t="shared" si="25"/>
        <v>7580</v>
      </c>
      <c r="M280" s="191"/>
      <c r="N280" s="104"/>
      <c r="O280" s="104"/>
      <c r="P280" s="78">
        <f t="shared" si="26"/>
        <v>7580</v>
      </c>
      <c r="Q280" s="78"/>
      <c r="R280" s="78"/>
      <c r="S280" s="77">
        <f t="shared" si="24"/>
        <v>7580</v>
      </c>
    </row>
    <row r="281" spans="1:19" ht="30.75" hidden="1" customHeight="1">
      <c r="A281" s="45" t="s">
        <v>278</v>
      </c>
      <c r="B281" s="56" t="s">
        <v>309</v>
      </c>
      <c r="C281" s="56" t="s">
        <v>472</v>
      </c>
      <c r="D281" s="56"/>
      <c r="E281" s="57">
        <f>SUM(E282)</f>
        <v>6280</v>
      </c>
      <c r="F281" s="78"/>
      <c r="G281" s="78"/>
      <c r="H281" s="57">
        <f t="shared" si="28"/>
        <v>6280</v>
      </c>
      <c r="I281" s="78"/>
      <c r="J281" s="57">
        <f t="shared" si="27"/>
        <v>6280</v>
      </c>
      <c r="K281" s="78">
        <f>K282</f>
        <v>1300</v>
      </c>
      <c r="L281" s="78">
        <f t="shared" si="25"/>
        <v>7580</v>
      </c>
      <c r="M281" s="174"/>
      <c r="N281" s="29"/>
      <c r="O281" s="29"/>
      <c r="P281" s="78">
        <f t="shared" si="26"/>
        <v>7580</v>
      </c>
      <c r="Q281" s="78"/>
      <c r="R281" s="78"/>
      <c r="S281" s="77">
        <f t="shared" si="24"/>
        <v>7580</v>
      </c>
    </row>
    <row r="282" spans="1:19" ht="34.5" hidden="1" customHeight="1">
      <c r="A282" s="45" t="s">
        <v>148</v>
      </c>
      <c r="B282" s="56" t="s">
        <v>309</v>
      </c>
      <c r="C282" s="56" t="s">
        <v>472</v>
      </c>
      <c r="D282" s="56" t="s">
        <v>550</v>
      </c>
      <c r="E282" s="57">
        <v>6280</v>
      </c>
      <c r="F282" s="78"/>
      <c r="G282" s="78"/>
      <c r="H282" s="57">
        <f t="shared" si="28"/>
        <v>6280</v>
      </c>
      <c r="I282" s="78"/>
      <c r="J282" s="72">
        <f t="shared" si="27"/>
        <v>6280</v>
      </c>
      <c r="K282" s="78">
        <v>1300</v>
      </c>
      <c r="L282" s="78">
        <f t="shared" si="25"/>
        <v>7580</v>
      </c>
      <c r="M282" s="174">
        <v>630</v>
      </c>
      <c r="N282" s="29"/>
      <c r="O282" s="29"/>
      <c r="P282" s="78">
        <f t="shared" si="26"/>
        <v>7580</v>
      </c>
      <c r="Q282" s="78"/>
      <c r="R282" s="78"/>
      <c r="S282" s="77">
        <f t="shared" si="24"/>
        <v>7580</v>
      </c>
    </row>
    <row r="283" spans="1:19" ht="34.5" hidden="1" customHeight="1">
      <c r="A283" s="43" t="s">
        <v>109</v>
      </c>
      <c r="B283" s="54" t="s">
        <v>98</v>
      </c>
      <c r="C283" s="54"/>
      <c r="D283" s="54"/>
      <c r="E283" s="72">
        <f>SUM(E284,E290)</f>
        <v>3167.4</v>
      </c>
      <c r="F283" s="72">
        <f>SUM(F284,F290)</f>
        <v>661</v>
      </c>
      <c r="G283" s="72"/>
      <c r="H283" s="72">
        <f t="shared" si="28"/>
        <v>3828.4</v>
      </c>
      <c r="I283" s="72">
        <f>I284+I290</f>
        <v>12426.699999999999</v>
      </c>
      <c r="J283" s="72">
        <f t="shared" si="27"/>
        <v>16255.099999999999</v>
      </c>
      <c r="K283" s="78"/>
      <c r="L283" s="78">
        <f t="shared" si="25"/>
        <v>16255.099999999999</v>
      </c>
      <c r="M283" s="174"/>
      <c r="N283" s="29"/>
      <c r="O283" s="29"/>
      <c r="P283" s="77">
        <f t="shared" si="26"/>
        <v>16255.099999999999</v>
      </c>
      <c r="Q283" s="77"/>
      <c r="R283" s="77"/>
      <c r="S283" s="77">
        <f t="shared" si="24"/>
        <v>16255.099999999999</v>
      </c>
    </row>
    <row r="284" spans="1:19" ht="38.25" hidden="1" customHeight="1">
      <c r="A284" s="43" t="s">
        <v>683</v>
      </c>
      <c r="B284" s="54" t="s">
        <v>98</v>
      </c>
      <c r="C284" s="54" t="s">
        <v>358</v>
      </c>
      <c r="D284" s="54"/>
      <c r="E284" s="72">
        <f>E285</f>
        <v>2381</v>
      </c>
      <c r="F284" s="72">
        <f>F285</f>
        <v>661</v>
      </c>
      <c r="G284" s="72"/>
      <c r="H284" s="72">
        <f t="shared" si="28"/>
        <v>3042</v>
      </c>
      <c r="I284" s="72">
        <f>I285</f>
        <v>11336.9</v>
      </c>
      <c r="J284" s="72">
        <f t="shared" si="27"/>
        <v>14378.9</v>
      </c>
      <c r="K284" s="78"/>
      <c r="L284" s="78">
        <f t="shared" si="25"/>
        <v>14378.9</v>
      </c>
      <c r="M284" s="174"/>
      <c r="N284" s="29"/>
      <c r="O284" s="29"/>
      <c r="P284" s="77">
        <f t="shared" si="26"/>
        <v>14378.9</v>
      </c>
      <c r="Q284" s="77"/>
      <c r="R284" s="77"/>
      <c r="S284" s="77">
        <f t="shared" si="24"/>
        <v>14378.9</v>
      </c>
    </row>
    <row r="285" spans="1:19" ht="36.75" hidden="1" customHeight="1">
      <c r="A285" s="45" t="s">
        <v>382</v>
      </c>
      <c r="B285" s="56" t="s">
        <v>98</v>
      </c>
      <c r="C285" s="56" t="s">
        <v>419</v>
      </c>
      <c r="D285" s="54"/>
      <c r="E285" s="72">
        <f>SUM(E286)+E288</f>
        <v>2381</v>
      </c>
      <c r="F285" s="72">
        <f>SUM(F286)+F288</f>
        <v>661</v>
      </c>
      <c r="G285" s="72"/>
      <c r="H285" s="57">
        <f t="shared" si="28"/>
        <v>3042</v>
      </c>
      <c r="I285" s="57">
        <f>I288</f>
        <v>11336.9</v>
      </c>
      <c r="J285" s="72">
        <f t="shared" si="27"/>
        <v>14378.9</v>
      </c>
      <c r="K285" s="78"/>
      <c r="L285" s="78">
        <f t="shared" si="25"/>
        <v>14378.9</v>
      </c>
      <c r="M285" s="174"/>
      <c r="N285" s="29"/>
      <c r="O285" s="29"/>
      <c r="P285" s="78">
        <f t="shared" si="26"/>
        <v>14378.9</v>
      </c>
      <c r="Q285" s="78"/>
      <c r="R285" s="78"/>
      <c r="S285" s="77">
        <f t="shared" si="24"/>
        <v>14378.9</v>
      </c>
    </row>
    <row r="286" spans="1:19" ht="36.75" hidden="1" customHeight="1">
      <c r="A286" s="45" t="s">
        <v>13</v>
      </c>
      <c r="B286" s="56" t="s">
        <v>98</v>
      </c>
      <c r="C286" s="56" t="s">
        <v>561</v>
      </c>
      <c r="D286" s="54"/>
      <c r="E286" s="72">
        <f>SUM(E287)</f>
        <v>2381</v>
      </c>
      <c r="F286" s="72">
        <f>SUM(F287)</f>
        <v>661</v>
      </c>
      <c r="G286" s="72"/>
      <c r="H286" s="57">
        <f t="shared" si="28"/>
        <v>3042</v>
      </c>
      <c r="I286" s="57"/>
      <c r="J286" s="72">
        <f t="shared" si="27"/>
        <v>3042</v>
      </c>
      <c r="K286" s="78"/>
      <c r="L286" s="78">
        <f t="shared" si="25"/>
        <v>3042</v>
      </c>
      <c r="M286" s="174"/>
      <c r="N286" s="29"/>
      <c r="O286" s="29"/>
      <c r="P286" s="78">
        <f t="shared" si="26"/>
        <v>3042</v>
      </c>
      <c r="Q286" s="78"/>
      <c r="R286" s="78"/>
      <c r="S286" s="77">
        <f t="shared" si="24"/>
        <v>3042</v>
      </c>
    </row>
    <row r="287" spans="1:19" s="4" customFormat="1" ht="31.5" hidden="1" customHeight="1">
      <c r="A287" s="32" t="s">
        <v>151</v>
      </c>
      <c r="B287" s="56" t="s">
        <v>98</v>
      </c>
      <c r="C287" s="56" t="s">
        <v>561</v>
      </c>
      <c r="D287" s="56" t="s">
        <v>149</v>
      </c>
      <c r="E287" s="57">
        <v>2381</v>
      </c>
      <c r="F287" s="78">
        <v>661</v>
      </c>
      <c r="G287" s="78"/>
      <c r="H287" s="57">
        <f t="shared" si="28"/>
        <v>3042</v>
      </c>
      <c r="I287" s="78"/>
      <c r="J287" s="72">
        <f t="shared" si="27"/>
        <v>3042</v>
      </c>
      <c r="K287" s="77"/>
      <c r="L287" s="78">
        <f t="shared" si="25"/>
        <v>3042</v>
      </c>
      <c r="M287" s="191">
        <v>381</v>
      </c>
      <c r="N287" s="104"/>
      <c r="O287" s="104"/>
      <c r="P287" s="78">
        <f t="shared" si="26"/>
        <v>3042</v>
      </c>
      <c r="Q287" s="78"/>
      <c r="R287" s="78"/>
      <c r="S287" s="77">
        <f t="shared" si="24"/>
        <v>3042</v>
      </c>
    </row>
    <row r="288" spans="1:19" s="4" customFormat="1" ht="31.5" hidden="1" customHeight="1">
      <c r="A288" s="64" t="s">
        <v>549</v>
      </c>
      <c r="B288" s="55" t="s">
        <v>98</v>
      </c>
      <c r="C288" s="56" t="s">
        <v>629</v>
      </c>
      <c r="D288" s="56"/>
      <c r="E288" s="57">
        <f>E289</f>
        <v>0</v>
      </c>
      <c r="F288" s="77"/>
      <c r="G288" s="77"/>
      <c r="H288" s="72">
        <f t="shared" si="28"/>
        <v>0</v>
      </c>
      <c r="I288" s="78">
        <f>I289</f>
        <v>11336.9</v>
      </c>
      <c r="J288" s="72">
        <f t="shared" si="27"/>
        <v>11336.9</v>
      </c>
      <c r="K288" s="77"/>
      <c r="L288" s="78">
        <f t="shared" si="25"/>
        <v>11336.9</v>
      </c>
      <c r="M288" s="191"/>
      <c r="N288" s="104"/>
      <c r="O288" s="104"/>
      <c r="P288" s="78">
        <f t="shared" si="26"/>
        <v>11336.9</v>
      </c>
      <c r="Q288" s="78"/>
      <c r="R288" s="78"/>
      <c r="S288" s="77">
        <f t="shared" si="24"/>
        <v>11336.9</v>
      </c>
    </row>
    <row r="289" spans="1:19" s="4" customFormat="1" ht="31.5" hidden="1" customHeight="1">
      <c r="A289" s="32" t="s">
        <v>151</v>
      </c>
      <c r="B289" s="55" t="s">
        <v>98</v>
      </c>
      <c r="C289" s="56" t="s">
        <v>629</v>
      </c>
      <c r="D289" s="56" t="s">
        <v>149</v>
      </c>
      <c r="E289" s="57">
        <v>0</v>
      </c>
      <c r="F289" s="77"/>
      <c r="G289" s="77"/>
      <c r="H289" s="72">
        <f t="shared" si="28"/>
        <v>0</v>
      </c>
      <c r="I289" s="78">
        <v>11336.9</v>
      </c>
      <c r="J289" s="72">
        <f t="shared" si="27"/>
        <v>11336.9</v>
      </c>
      <c r="K289" s="77"/>
      <c r="L289" s="78">
        <f t="shared" si="25"/>
        <v>11336.9</v>
      </c>
      <c r="M289" s="191"/>
      <c r="N289" s="104"/>
      <c r="O289" s="104"/>
      <c r="P289" s="78">
        <f t="shared" si="26"/>
        <v>11336.9</v>
      </c>
      <c r="Q289" s="78"/>
      <c r="R289" s="78"/>
      <c r="S289" s="77">
        <f t="shared" si="24"/>
        <v>11336.9</v>
      </c>
    </row>
    <row r="290" spans="1:19" s="4" customFormat="1" ht="38.25" hidden="1" customHeight="1">
      <c r="A290" s="96" t="s">
        <v>705</v>
      </c>
      <c r="B290" s="54" t="s">
        <v>98</v>
      </c>
      <c r="C290" s="54" t="s">
        <v>265</v>
      </c>
      <c r="D290" s="54"/>
      <c r="E290" s="72">
        <f>SUM(E291)</f>
        <v>786.4</v>
      </c>
      <c r="F290" s="77"/>
      <c r="G290" s="77"/>
      <c r="H290" s="72">
        <f t="shared" si="28"/>
        <v>786.4</v>
      </c>
      <c r="I290" s="77">
        <f>I291</f>
        <v>1089.8</v>
      </c>
      <c r="J290" s="72">
        <f t="shared" si="27"/>
        <v>1876.1999999999998</v>
      </c>
      <c r="K290" s="77"/>
      <c r="L290" s="78">
        <f t="shared" si="25"/>
        <v>1876.1999999999998</v>
      </c>
      <c r="M290" s="191"/>
      <c r="N290" s="104"/>
      <c r="O290" s="104"/>
      <c r="P290" s="78">
        <f t="shared" si="26"/>
        <v>1876.1999999999998</v>
      </c>
      <c r="Q290" s="78"/>
      <c r="R290" s="78"/>
      <c r="S290" s="77">
        <f t="shared" si="24"/>
        <v>1876.1999999999998</v>
      </c>
    </row>
    <row r="291" spans="1:19" s="4" customFormat="1" ht="25.5" hidden="1" customHeight="1">
      <c r="A291" s="63" t="s">
        <v>12</v>
      </c>
      <c r="B291" s="56" t="s">
        <v>98</v>
      </c>
      <c r="C291" s="56" t="s">
        <v>359</v>
      </c>
      <c r="D291" s="56"/>
      <c r="E291" s="57">
        <f>SUM(E293)</f>
        <v>786.4</v>
      </c>
      <c r="F291" s="77"/>
      <c r="G291" s="77"/>
      <c r="H291" s="72">
        <f t="shared" si="28"/>
        <v>786.4</v>
      </c>
      <c r="I291" s="77">
        <f>I292</f>
        <v>1089.8</v>
      </c>
      <c r="J291" s="72">
        <f t="shared" si="27"/>
        <v>1876.1999999999998</v>
      </c>
      <c r="K291" s="77"/>
      <c r="L291" s="78">
        <f t="shared" si="25"/>
        <v>1876.1999999999998</v>
      </c>
      <c r="M291" s="191"/>
      <c r="N291" s="104"/>
      <c r="O291" s="104"/>
      <c r="P291" s="78">
        <f t="shared" si="26"/>
        <v>1876.1999999999998</v>
      </c>
      <c r="Q291" s="78"/>
      <c r="R291" s="78"/>
      <c r="S291" s="77">
        <f t="shared" si="24"/>
        <v>1876.1999999999998</v>
      </c>
    </row>
    <row r="292" spans="1:19" s="4" customFormat="1" ht="29.25" hidden="1" customHeight="1">
      <c r="A292" s="32" t="s">
        <v>425</v>
      </c>
      <c r="B292" s="56" t="s">
        <v>98</v>
      </c>
      <c r="C292" s="56" t="s">
        <v>426</v>
      </c>
      <c r="D292" s="56"/>
      <c r="E292" s="57">
        <f>E293</f>
        <v>786.4</v>
      </c>
      <c r="F292" s="77"/>
      <c r="G292" s="77"/>
      <c r="H292" s="57">
        <f t="shared" si="28"/>
        <v>786.4</v>
      </c>
      <c r="I292" s="78">
        <f>I293</f>
        <v>1089.8</v>
      </c>
      <c r="J292" s="57">
        <f t="shared" si="27"/>
        <v>1876.1999999999998</v>
      </c>
      <c r="K292" s="77"/>
      <c r="L292" s="78">
        <f t="shared" si="25"/>
        <v>1876.1999999999998</v>
      </c>
      <c r="M292" s="191"/>
      <c r="N292" s="104"/>
      <c r="O292" s="104"/>
      <c r="P292" s="78">
        <f t="shared" si="26"/>
        <v>1876.1999999999998</v>
      </c>
      <c r="Q292" s="78"/>
      <c r="R292" s="78"/>
      <c r="S292" s="77">
        <f t="shared" si="24"/>
        <v>1876.1999999999998</v>
      </c>
    </row>
    <row r="293" spans="1:19" ht="54" hidden="1" customHeight="1">
      <c r="A293" s="45" t="s">
        <v>3</v>
      </c>
      <c r="B293" s="56" t="s">
        <v>98</v>
      </c>
      <c r="C293" s="56" t="s">
        <v>427</v>
      </c>
      <c r="D293" s="56"/>
      <c r="E293" s="57">
        <f>SUM(E294)</f>
        <v>786.4</v>
      </c>
      <c r="F293" s="78"/>
      <c r="G293" s="78"/>
      <c r="H293" s="57">
        <f t="shared" si="28"/>
        <v>786.4</v>
      </c>
      <c r="I293" s="78">
        <f>I294</f>
        <v>1089.8</v>
      </c>
      <c r="J293" s="57">
        <f t="shared" si="27"/>
        <v>1876.1999999999998</v>
      </c>
      <c r="K293" s="78"/>
      <c r="L293" s="78">
        <f t="shared" si="25"/>
        <v>1876.1999999999998</v>
      </c>
      <c r="M293" s="174"/>
      <c r="N293" s="29"/>
      <c r="O293" s="29"/>
      <c r="P293" s="78">
        <f t="shared" si="26"/>
        <v>1876.1999999999998</v>
      </c>
      <c r="Q293" s="78"/>
      <c r="R293" s="78"/>
      <c r="S293" s="77">
        <f t="shared" si="24"/>
        <v>1876.1999999999998</v>
      </c>
    </row>
    <row r="294" spans="1:19" s="4" customFormat="1" ht="27" hidden="1" customHeight="1">
      <c r="A294" s="45" t="s">
        <v>145</v>
      </c>
      <c r="B294" s="56" t="s">
        <v>98</v>
      </c>
      <c r="C294" s="56" t="s">
        <v>427</v>
      </c>
      <c r="D294" s="56" t="s">
        <v>537</v>
      </c>
      <c r="E294" s="57">
        <v>786.4</v>
      </c>
      <c r="F294" s="77"/>
      <c r="G294" s="77"/>
      <c r="H294" s="57">
        <f t="shared" si="28"/>
        <v>786.4</v>
      </c>
      <c r="I294" s="78">
        <v>1089.8</v>
      </c>
      <c r="J294" s="57">
        <f t="shared" si="27"/>
        <v>1876.1999999999998</v>
      </c>
      <c r="K294" s="77"/>
      <c r="L294" s="78">
        <f t="shared" si="25"/>
        <v>1876.1999999999998</v>
      </c>
      <c r="M294" s="191"/>
      <c r="N294" s="104"/>
      <c r="O294" s="104"/>
      <c r="P294" s="78">
        <f t="shared" si="26"/>
        <v>1876.1999999999998</v>
      </c>
      <c r="Q294" s="78"/>
      <c r="R294" s="78"/>
      <c r="S294" s="77">
        <f t="shared" si="24"/>
        <v>1876.1999999999998</v>
      </c>
    </row>
    <row r="295" spans="1:19" s="4" customFormat="1" ht="67.5" hidden="1" customHeight="1">
      <c r="A295" s="40" t="s">
        <v>490</v>
      </c>
      <c r="B295" s="54" t="s">
        <v>98</v>
      </c>
      <c r="C295" s="54" t="s">
        <v>251</v>
      </c>
      <c r="D295" s="56"/>
      <c r="E295" s="72">
        <f>E296</f>
        <v>0</v>
      </c>
      <c r="F295" s="77"/>
      <c r="G295" s="77"/>
      <c r="H295" s="72">
        <f t="shared" si="28"/>
        <v>0</v>
      </c>
      <c r="I295" s="77"/>
      <c r="J295" s="72">
        <f t="shared" si="27"/>
        <v>0</v>
      </c>
      <c r="K295" s="77"/>
      <c r="L295" s="78">
        <f t="shared" si="25"/>
        <v>0</v>
      </c>
      <c r="M295" s="191"/>
      <c r="N295" s="104"/>
      <c r="O295" s="104"/>
      <c r="P295" s="78">
        <f t="shared" si="26"/>
        <v>0</v>
      </c>
      <c r="Q295" s="78"/>
      <c r="R295" s="78"/>
      <c r="S295" s="77">
        <f t="shared" si="24"/>
        <v>0</v>
      </c>
    </row>
    <row r="296" spans="1:19" s="11" customFormat="1" ht="47.25" hidden="1" customHeight="1">
      <c r="A296" s="96" t="s">
        <v>523</v>
      </c>
      <c r="B296" s="54" t="s">
        <v>98</v>
      </c>
      <c r="C296" s="54" t="s">
        <v>491</v>
      </c>
      <c r="D296" s="54"/>
      <c r="E296" s="72">
        <f>E297</f>
        <v>0</v>
      </c>
      <c r="F296" s="77"/>
      <c r="G296" s="77"/>
      <c r="H296" s="72">
        <f t="shared" si="28"/>
        <v>0</v>
      </c>
      <c r="I296" s="77"/>
      <c r="J296" s="72">
        <f t="shared" si="27"/>
        <v>0</v>
      </c>
      <c r="K296" s="77"/>
      <c r="L296" s="78">
        <f t="shared" si="25"/>
        <v>0</v>
      </c>
      <c r="M296" s="193"/>
      <c r="N296" s="104"/>
      <c r="O296" s="104"/>
      <c r="P296" s="78">
        <f t="shared" si="26"/>
        <v>0</v>
      </c>
      <c r="Q296" s="78"/>
      <c r="R296" s="78"/>
      <c r="S296" s="77">
        <f t="shared" si="24"/>
        <v>0</v>
      </c>
    </row>
    <row r="297" spans="1:19" s="11" customFormat="1" ht="50.25" hidden="1" customHeight="1">
      <c r="A297" s="32" t="s">
        <v>378</v>
      </c>
      <c r="B297" s="56" t="s">
        <v>98</v>
      </c>
      <c r="C297" s="56" t="s">
        <v>492</v>
      </c>
      <c r="D297" s="54"/>
      <c r="E297" s="57">
        <f>SUM(E298)</f>
        <v>0</v>
      </c>
      <c r="F297" s="77"/>
      <c r="G297" s="77"/>
      <c r="H297" s="72">
        <f t="shared" si="28"/>
        <v>0</v>
      </c>
      <c r="I297" s="77"/>
      <c r="J297" s="72">
        <f t="shared" si="27"/>
        <v>0</v>
      </c>
      <c r="K297" s="77"/>
      <c r="L297" s="78">
        <f t="shared" si="25"/>
        <v>0</v>
      </c>
      <c r="M297" s="193"/>
      <c r="N297" s="104"/>
      <c r="O297" s="104"/>
      <c r="P297" s="78">
        <f t="shared" si="26"/>
        <v>0</v>
      </c>
      <c r="Q297" s="78"/>
      <c r="R297" s="78"/>
      <c r="S297" s="77">
        <f t="shared" si="24"/>
        <v>0</v>
      </c>
    </row>
    <row r="298" spans="1:19" s="4" customFormat="1" ht="45" hidden="1" customHeight="1">
      <c r="A298" s="32" t="s">
        <v>521</v>
      </c>
      <c r="B298" s="55" t="s">
        <v>98</v>
      </c>
      <c r="C298" s="56" t="s">
        <v>563</v>
      </c>
      <c r="D298" s="56"/>
      <c r="E298" s="57">
        <f>E299</f>
        <v>0</v>
      </c>
      <c r="F298" s="77"/>
      <c r="G298" s="77"/>
      <c r="H298" s="72">
        <f t="shared" si="28"/>
        <v>0</v>
      </c>
      <c r="I298" s="77"/>
      <c r="J298" s="72">
        <f t="shared" si="27"/>
        <v>0</v>
      </c>
      <c r="K298" s="77"/>
      <c r="L298" s="78">
        <f t="shared" si="25"/>
        <v>0</v>
      </c>
      <c r="M298" s="191"/>
      <c r="N298" s="104"/>
      <c r="O298" s="104"/>
      <c r="P298" s="78">
        <f t="shared" si="26"/>
        <v>0</v>
      </c>
      <c r="Q298" s="78"/>
      <c r="R298" s="78"/>
      <c r="S298" s="77">
        <f t="shared" si="24"/>
        <v>0</v>
      </c>
    </row>
    <row r="299" spans="1:19" ht="34.5" hidden="1" customHeight="1">
      <c r="A299" s="32" t="s">
        <v>151</v>
      </c>
      <c r="B299" s="55" t="s">
        <v>98</v>
      </c>
      <c r="C299" s="56" t="s">
        <v>563</v>
      </c>
      <c r="D299" s="56" t="s">
        <v>149</v>
      </c>
      <c r="E299" s="57">
        <v>0</v>
      </c>
      <c r="F299" s="78"/>
      <c r="G299" s="78"/>
      <c r="H299" s="72">
        <f t="shared" si="28"/>
        <v>0</v>
      </c>
      <c r="I299" s="78"/>
      <c r="J299" s="72">
        <f t="shared" si="27"/>
        <v>0</v>
      </c>
      <c r="K299" s="78"/>
      <c r="L299" s="78">
        <f t="shared" si="25"/>
        <v>0</v>
      </c>
      <c r="M299" s="174"/>
      <c r="N299" s="29"/>
      <c r="O299" s="29"/>
      <c r="P299" s="78">
        <f t="shared" si="26"/>
        <v>0</v>
      </c>
      <c r="Q299" s="78"/>
      <c r="R299" s="78"/>
      <c r="S299" s="77">
        <f t="shared" si="24"/>
        <v>0</v>
      </c>
    </row>
    <row r="300" spans="1:19" s="11" customFormat="1" ht="45" hidden="1" customHeight="1">
      <c r="A300" s="43" t="s">
        <v>525</v>
      </c>
      <c r="B300" s="54" t="s">
        <v>98</v>
      </c>
      <c r="C300" s="54" t="s">
        <v>508</v>
      </c>
      <c r="D300" s="56"/>
      <c r="E300" s="72">
        <f>E301</f>
        <v>0</v>
      </c>
      <c r="F300" s="77"/>
      <c r="G300" s="77"/>
      <c r="H300" s="72">
        <f t="shared" si="28"/>
        <v>0</v>
      </c>
      <c r="I300" s="77"/>
      <c r="J300" s="72">
        <f t="shared" si="27"/>
        <v>0</v>
      </c>
      <c r="K300" s="77"/>
      <c r="L300" s="78">
        <f t="shared" si="25"/>
        <v>0</v>
      </c>
      <c r="M300" s="193"/>
      <c r="N300" s="104"/>
      <c r="O300" s="104"/>
      <c r="P300" s="78">
        <f t="shared" si="26"/>
        <v>0</v>
      </c>
      <c r="Q300" s="78"/>
      <c r="R300" s="78"/>
      <c r="S300" s="77">
        <f t="shared" si="24"/>
        <v>0</v>
      </c>
    </row>
    <row r="301" spans="1:19" ht="60.75" hidden="1" customHeight="1">
      <c r="A301" s="43" t="s">
        <v>506</v>
      </c>
      <c r="B301" s="56" t="s">
        <v>98</v>
      </c>
      <c r="C301" s="54" t="s">
        <v>509</v>
      </c>
      <c r="D301" s="56"/>
      <c r="E301" s="57">
        <f>E302</f>
        <v>0</v>
      </c>
      <c r="F301" s="78"/>
      <c r="G301" s="78"/>
      <c r="H301" s="72">
        <f t="shared" si="28"/>
        <v>0</v>
      </c>
      <c r="I301" s="78"/>
      <c r="J301" s="72">
        <f t="shared" si="27"/>
        <v>0</v>
      </c>
      <c r="K301" s="78"/>
      <c r="L301" s="78">
        <f t="shared" si="25"/>
        <v>0</v>
      </c>
      <c r="M301" s="174"/>
      <c r="N301" s="29"/>
      <c r="O301" s="29"/>
      <c r="P301" s="78">
        <f t="shared" si="26"/>
        <v>0</v>
      </c>
      <c r="Q301" s="78"/>
      <c r="R301" s="78"/>
      <c r="S301" s="77">
        <f t="shared" si="24"/>
        <v>0</v>
      </c>
    </row>
    <row r="302" spans="1:19" ht="34.5" hidden="1" customHeight="1">
      <c r="A302" s="45" t="s">
        <v>507</v>
      </c>
      <c r="B302" s="56" t="s">
        <v>98</v>
      </c>
      <c r="C302" s="56" t="s">
        <v>510</v>
      </c>
      <c r="D302" s="56"/>
      <c r="E302" s="57">
        <f>E303</f>
        <v>0</v>
      </c>
      <c r="F302" s="78"/>
      <c r="G302" s="78"/>
      <c r="H302" s="72">
        <f t="shared" si="28"/>
        <v>0</v>
      </c>
      <c r="I302" s="78"/>
      <c r="J302" s="72">
        <f t="shared" si="27"/>
        <v>0</v>
      </c>
      <c r="K302" s="78"/>
      <c r="L302" s="78">
        <f t="shared" si="25"/>
        <v>0</v>
      </c>
      <c r="M302" s="174"/>
      <c r="N302" s="29"/>
      <c r="O302" s="29"/>
      <c r="P302" s="78">
        <f t="shared" si="26"/>
        <v>0</v>
      </c>
      <c r="Q302" s="78"/>
      <c r="R302" s="78"/>
      <c r="S302" s="77">
        <f t="shared" si="24"/>
        <v>0</v>
      </c>
    </row>
    <row r="303" spans="1:19" ht="39" hidden="1" customHeight="1">
      <c r="A303" s="45" t="s">
        <v>192</v>
      </c>
      <c r="B303" s="56" t="s">
        <v>98</v>
      </c>
      <c r="C303" s="56" t="s">
        <v>510</v>
      </c>
      <c r="D303" s="56" t="s">
        <v>191</v>
      </c>
      <c r="E303" s="57">
        <v>0</v>
      </c>
      <c r="F303" s="78"/>
      <c r="G303" s="78"/>
      <c r="H303" s="72">
        <f t="shared" si="28"/>
        <v>0</v>
      </c>
      <c r="I303" s="78"/>
      <c r="J303" s="72">
        <f t="shared" si="27"/>
        <v>0</v>
      </c>
      <c r="K303" s="78"/>
      <c r="L303" s="78">
        <f t="shared" si="25"/>
        <v>0</v>
      </c>
      <c r="M303" s="174"/>
      <c r="N303" s="29"/>
      <c r="O303" s="29"/>
      <c r="P303" s="78">
        <f t="shared" si="26"/>
        <v>0</v>
      </c>
      <c r="Q303" s="78"/>
      <c r="R303" s="78"/>
      <c r="S303" s="77">
        <f t="shared" si="24"/>
        <v>0</v>
      </c>
    </row>
    <row r="304" spans="1:19" ht="18.75" hidden="1" customHeight="1">
      <c r="A304" s="96" t="s">
        <v>108</v>
      </c>
      <c r="B304" s="54" t="s">
        <v>93</v>
      </c>
      <c r="C304" s="54"/>
      <c r="D304" s="54"/>
      <c r="E304" s="72">
        <f>SUM(E305)</f>
        <v>3400</v>
      </c>
      <c r="F304" s="78"/>
      <c r="G304" s="78"/>
      <c r="H304" s="72">
        <f t="shared" si="28"/>
        <v>3400</v>
      </c>
      <c r="I304" s="78"/>
      <c r="J304" s="72">
        <f t="shared" si="27"/>
        <v>3400</v>
      </c>
      <c r="K304" s="78"/>
      <c r="L304" s="78">
        <f t="shared" si="25"/>
        <v>3400</v>
      </c>
      <c r="M304" s="174"/>
      <c r="N304" s="29"/>
      <c r="O304" s="29"/>
      <c r="P304" s="77">
        <f t="shared" si="26"/>
        <v>3400</v>
      </c>
      <c r="Q304" s="77">
        <f>Q305</f>
        <v>-200</v>
      </c>
      <c r="R304" s="77"/>
      <c r="S304" s="77">
        <f t="shared" si="24"/>
        <v>3200</v>
      </c>
    </row>
    <row r="305" spans="1:19" ht="30.75" hidden="1" customHeight="1">
      <c r="A305" s="96" t="s">
        <v>705</v>
      </c>
      <c r="B305" s="54" t="s">
        <v>93</v>
      </c>
      <c r="C305" s="54" t="s">
        <v>265</v>
      </c>
      <c r="D305" s="56"/>
      <c r="E305" s="72">
        <f>SUM(E306)</f>
        <v>3400</v>
      </c>
      <c r="F305" s="78"/>
      <c r="G305" s="78"/>
      <c r="H305" s="72">
        <f t="shared" si="28"/>
        <v>3400</v>
      </c>
      <c r="I305" s="78"/>
      <c r="J305" s="72">
        <f t="shared" si="27"/>
        <v>3400</v>
      </c>
      <c r="K305" s="78"/>
      <c r="L305" s="78">
        <f t="shared" si="25"/>
        <v>3400</v>
      </c>
      <c r="M305" s="174"/>
      <c r="N305" s="29"/>
      <c r="O305" s="29"/>
      <c r="P305" s="77">
        <f t="shared" si="26"/>
        <v>3400</v>
      </c>
      <c r="Q305" s="77">
        <f>Q306</f>
        <v>-200</v>
      </c>
      <c r="R305" s="77"/>
      <c r="S305" s="77">
        <f t="shared" si="24"/>
        <v>3200</v>
      </c>
    </row>
    <row r="306" spans="1:19" s="11" customFormat="1" ht="20.25" hidden="1" customHeight="1">
      <c r="A306" s="32" t="s">
        <v>39</v>
      </c>
      <c r="B306" s="56" t="s">
        <v>93</v>
      </c>
      <c r="C306" s="56" t="s">
        <v>360</v>
      </c>
      <c r="D306" s="56"/>
      <c r="E306" s="57">
        <f>SUM(E308)</f>
        <v>3400</v>
      </c>
      <c r="F306" s="77"/>
      <c r="G306" s="77"/>
      <c r="H306" s="72">
        <f t="shared" si="28"/>
        <v>3400</v>
      </c>
      <c r="I306" s="77"/>
      <c r="J306" s="72">
        <f t="shared" si="27"/>
        <v>3400</v>
      </c>
      <c r="K306" s="77"/>
      <c r="L306" s="78">
        <f t="shared" si="25"/>
        <v>3400</v>
      </c>
      <c r="M306" s="193"/>
      <c r="N306" s="104"/>
      <c r="O306" s="104"/>
      <c r="P306" s="78">
        <f t="shared" si="26"/>
        <v>3400</v>
      </c>
      <c r="Q306" s="78">
        <f>Q307</f>
        <v>-200</v>
      </c>
      <c r="R306" s="78"/>
      <c r="S306" s="77">
        <f t="shared" si="24"/>
        <v>3200</v>
      </c>
    </row>
    <row r="307" spans="1:19" s="11" customFormat="1" ht="30.75" hidden="1" customHeight="1">
      <c r="A307" s="32" t="s">
        <v>425</v>
      </c>
      <c r="B307" s="56" t="s">
        <v>93</v>
      </c>
      <c r="C307" s="56" t="s">
        <v>428</v>
      </c>
      <c r="D307" s="56"/>
      <c r="E307" s="57">
        <f>SUM(E308)</f>
        <v>3400</v>
      </c>
      <c r="F307" s="77"/>
      <c r="G307" s="77"/>
      <c r="H307" s="72">
        <f t="shared" si="28"/>
        <v>3400</v>
      </c>
      <c r="I307" s="77"/>
      <c r="J307" s="72">
        <f t="shared" si="27"/>
        <v>3400</v>
      </c>
      <c r="K307" s="77"/>
      <c r="L307" s="78">
        <f t="shared" si="25"/>
        <v>3400</v>
      </c>
      <c r="M307" s="193"/>
      <c r="N307" s="104"/>
      <c r="O307" s="104"/>
      <c r="P307" s="78">
        <f t="shared" si="26"/>
        <v>3400</v>
      </c>
      <c r="Q307" s="78">
        <f>Q308</f>
        <v>-200</v>
      </c>
      <c r="R307" s="78"/>
      <c r="S307" s="77">
        <f t="shared" si="24"/>
        <v>3200</v>
      </c>
    </row>
    <row r="308" spans="1:19" ht="75.75" hidden="1" customHeight="1">
      <c r="A308" s="45" t="s">
        <v>279</v>
      </c>
      <c r="B308" s="56" t="s">
        <v>93</v>
      </c>
      <c r="C308" s="56" t="s">
        <v>429</v>
      </c>
      <c r="D308" s="54"/>
      <c r="E308" s="57">
        <f>SUM(E309)</f>
        <v>3400</v>
      </c>
      <c r="F308" s="78"/>
      <c r="G308" s="78"/>
      <c r="H308" s="72">
        <f t="shared" si="28"/>
        <v>3400</v>
      </c>
      <c r="I308" s="78"/>
      <c r="J308" s="72">
        <f t="shared" si="27"/>
        <v>3400</v>
      </c>
      <c r="K308" s="78"/>
      <c r="L308" s="78">
        <f t="shared" si="25"/>
        <v>3400</v>
      </c>
      <c r="M308" s="174"/>
      <c r="N308" s="29"/>
      <c r="O308" s="29"/>
      <c r="P308" s="78">
        <f t="shared" si="26"/>
        <v>3400</v>
      </c>
      <c r="Q308" s="78">
        <f>Q309</f>
        <v>-200</v>
      </c>
      <c r="R308" s="78"/>
      <c r="S308" s="77">
        <f t="shared" si="24"/>
        <v>3200</v>
      </c>
    </row>
    <row r="309" spans="1:19" ht="25.5" hidden="1" customHeight="1">
      <c r="A309" s="45" t="s">
        <v>145</v>
      </c>
      <c r="B309" s="56" t="s">
        <v>93</v>
      </c>
      <c r="C309" s="56" t="s">
        <v>429</v>
      </c>
      <c r="D309" s="56" t="s">
        <v>480</v>
      </c>
      <c r="E309" s="57">
        <v>3400</v>
      </c>
      <c r="F309" s="78"/>
      <c r="G309" s="78"/>
      <c r="H309" s="72">
        <f t="shared" si="28"/>
        <v>3400</v>
      </c>
      <c r="I309" s="78"/>
      <c r="J309" s="72">
        <f t="shared" si="27"/>
        <v>3400</v>
      </c>
      <c r="K309" s="78"/>
      <c r="L309" s="78">
        <f t="shared" si="25"/>
        <v>3400</v>
      </c>
      <c r="M309" s="174"/>
      <c r="N309" s="29"/>
      <c r="O309" s="29"/>
      <c r="P309" s="78">
        <f t="shared" si="26"/>
        <v>3400</v>
      </c>
      <c r="Q309" s="78">
        <v>-200</v>
      </c>
      <c r="R309" s="78"/>
      <c r="S309" s="77">
        <f t="shared" si="24"/>
        <v>3200</v>
      </c>
    </row>
    <row r="310" spans="1:19" ht="35.25" hidden="1" customHeight="1">
      <c r="A310" s="43" t="s">
        <v>61</v>
      </c>
      <c r="B310" s="54" t="s">
        <v>324</v>
      </c>
      <c r="C310" s="54"/>
      <c r="D310" s="54"/>
      <c r="E310" s="72">
        <f>E311</f>
        <v>4000</v>
      </c>
      <c r="F310" s="78"/>
      <c r="G310" s="78"/>
      <c r="H310" s="72">
        <f t="shared" si="28"/>
        <v>4000</v>
      </c>
      <c r="I310" s="78"/>
      <c r="J310" s="72">
        <f t="shared" si="27"/>
        <v>4000</v>
      </c>
      <c r="K310" s="78"/>
      <c r="L310" s="78">
        <f t="shared" si="25"/>
        <v>4000</v>
      </c>
      <c r="M310" s="174"/>
      <c r="N310" s="29"/>
      <c r="O310" s="29"/>
      <c r="P310" s="77">
        <f t="shared" si="26"/>
        <v>4000</v>
      </c>
      <c r="Q310" s="77"/>
      <c r="R310" s="77"/>
      <c r="S310" s="77">
        <f t="shared" si="24"/>
        <v>4000</v>
      </c>
    </row>
    <row r="311" spans="1:19" ht="33.75" hidden="1" customHeight="1">
      <c r="A311" s="40" t="s">
        <v>704</v>
      </c>
      <c r="B311" s="54" t="s">
        <v>324</v>
      </c>
      <c r="C311" s="54" t="s">
        <v>252</v>
      </c>
      <c r="D311" s="54"/>
      <c r="E311" s="72">
        <f>SUM(E313,E315,E317,E320)</f>
        <v>4000</v>
      </c>
      <c r="F311" s="78"/>
      <c r="G311" s="78"/>
      <c r="H311" s="72">
        <f t="shared" si="28"/>
        <v>4000</v>
      </c>
      <c r="I311" s="78"/>
      <c r="J311" s="72">
        <f t="shared" si="27"/>
        <v>4000</v>
      </c>
      <c r="K311" s="78"/>
      <c r="L311" s="78">
        <f t="shared" si="25"/>
        <v>4000</v>
      </c>
      <c r="M311" s="174"/>
      <c r="N311" s="29"/>
      <c r="O311" s="29"/>
      <c r="P311" s="77">
        <f t="shared" si="26"/>
        <v>4000</v>
      </c>
      <c r="Q311" s="77"/>
      <c r="R311" s="77"/>
      <c r="S311" s="77">
        <f t="shared" si="24"/>
        <v>4000</v>
      </c>
    </row>
    <row r="312" spans="1:19" ht="35.25" hidden="1" customHeight="1">
      <c r="A312" s="31" t="s">
        <v>475</v>
      </c>
      <c r="B312" s="56" t="s">
        <v>324</v>
      </c>
      <c r="C312" s="56" t="s">
        <v>420</v>
      </c>
      <c r="D312" s="54"/>
      <c r="E312" s="72">
        <f>E313+E315</f>
        <v>3400</v>
      </c>
      <c r="F312" s="78"/>
      <c r="G312" s="78"/>
      <c r="H312" s="72">
        <f t="shared" si="28"/>
        <v>3400</v>
      </c>
      <c r="I312" s="78"/>
      <c r="J312" s="72">
        <f t="shared" si="27"/>
        <v>3400</v>
      </c>
      <c r="K312" s="78"/>
      <c r="L312" s="78">
        <f t="shared" si="25"/>
        <v>3400</v>
      </c>
      <c r="M312" s="174"/>
      <c r="N312" s="29"/>
      <c r="O312" s="29"/>
      <c r="P312" s="78">
        <f t="shared" si="26"/>
        <v>3400</v>
      </c>
      <c r="Q312" s="78"/>
      <c r="R312" s="78"/>
      <c r="S312" s="77">
        <f t="shared" si="24"/>
        <v>3400</v>
      </c>
    </row>
    <row r="313" spans="1:19" ht="35.25" hidden="1" customHeight="1">
      <c r="A313" s="31" t="s">
        <v>267</v>
      </c>
      <c r="B313" s="56" t="s">
        <v>324</v>
      </c>
      <c r="C313" s="56" t="s">
        <v>421</v>
      </c>
      <c r="D313" s="54"/>
      <c r="E313" s="72">
        <f>SUM(E314)</f>
        <v>800</v>
      </c>
      <c r="F313" s="78"/>
      <c r="G313" s="78"/>
      <c r="H313" s="72">
        <f t="shared" si="28"/>
        <v>800</v>
      </c>
      <c r="I313" s="78"/>
      <c r="J313" s="72">
        <f t="shared" si="27"/>
        <v>800</v>
      </c>
      <c r="K313" s="78"/>
      <c r="L313" s="78">
        <f t="shared" si="25"/>
        <v>800</v>
      </c>
      <c r="M313" s="174"/>
      <c r="N313" s="29"/>
      <c r="O313" s="29"/>
      <c r="P313" s="78">
        <f t="shared" si="26"/>
        <v>800</v>
      </c>
      <c r="Q313" s="78"/>
      <c r="R313" s="78"/>
      <c r="S313" s="77">
        <f t="shared" si="24"/>
        <v>800</v>
      </c>
    </row>
    <row r="314" spans="1:19" s="11" customFormat="1" ht="39" hidden="1" customHeight="1">
      <c r="A314" s="31" t="s">
        <v>192</v>
      </c>
      <c r="B314" s="56" t="s">
        <v>324</v>
      </c>
      <c r="C314" s="56" t="s">
        <v>421</v>
      </c>
      <c r="D314" s="56" t="s">
        <v>191</v>
      </c>
      <c r="E314" s="57">
        <v>800</v>
      </c>
      <c r="F314" s="77"/>
      <c r="G314" s="77"/>
      <c r="H314" s="72">
        <f t="shared" si="28"/>
        <v>800</v>
      </c>
      <c r="I314" s="77"/>
      <c r="J314" s="72">
        <f t="shared" si="27"/>
        <v>800</v>
      </c>
      <c r="K314" s="77"/>
      <c r="L314" s="78">
        <f t="shared" si="25"/>
        <v>800</v>
      </c>
      <c r="M314" s="193"/>
      <c r="N314" s="104"/>
      <c r="O314" s="104"/>
      <c r="P314" s="78">
        <f t="shared" si="26"/>
        <v>800</v>
      </c>
      <c r="Q314" s="78"/>
      <c r="R314" s="78"/>
      <c r="S314" s="77">
        <f t="shared" si="24"/>
        <v>800</v>
      </c>
    </row>
    <row r="315" spans="1:19" ht="38.25" hidden="1" customHeight="1">
      <c r="A315" s="42" t="s">
        <v>268</v>
      </c>
      <c r="B315" s="56" t="s">
        <v>324</v>
      </c>
      <c r="C315" s="56" t="s">
        <v>422</v>
      </c>
      <c r="D315" s="54"/>
      <c r="E315" s="72">
        <f>SUM(E316)</f>
        <v>2600</v>
      </c>
      <c r="F315" s="78"/>
      <c r="G315" s="78"/>
      <c r="H315" s="72">
        <f t="shared" si="28"/>
        <v>2600</v>
      </c>
      <c r="I315" s="78"/>
      <c r="J315" s="72">
        <f t="shared" si="27"/>
        <v>2600</v>
      </c>
      <c r="K315" s="78"/>
      <c r="L315" s="78">
        <f t="shared" si="25"/>
        <v>2600</v>
      </c>
      <c r="M315" s="174"/>
      <c r="N315" s="29"/>
      <c r="O315" s="29"/>
      <c r="P315" s="78">
        <f t="shared" si="26"/>
        <v>2600</v>
      </c>
      <c r="Q315" s="78"/>
      <c r="R315" s="78"/>
      <c r="S315" s="77">
        <f t="shared" si="24"/>
        <v>2600</v>
      </c>
    </row>
    <row r="316" spans="1:19" s="2" customFormat="1" ht="27" hidden="1" customHeight="1">
      <c r="A316" s="45" t="s">
        <v>283</v>
      </c>
      <c r="B316" s="56" t="s">
        <v>324</v>
      </c>
      <c r="C316" s="56" t="s">
        <v>422</v>
      </c>
      <c r="D316" s="56" t="s">
        <v>299</v>
      </c>
      <c r="E316" s="57">
        <v>2600</v>
      </c>
      <c r="F316" s="78"/>
      <c r="G316" s="78"/>
      <c r="H316" s="72">
        <f t="shared" si="28"/>
        <v>2600</v>
      </c>
      <c r="I316" s="78"/>
      <c r="J316" s="72">
        <f t="shared" si="27"/>
        <v>2600</v>
      </c>
      <c r="K316" s="78"/>
      <c r="L316" s="78">
        <f t="shared" si="25"/>
        <v>2600</v>
      </c>
      <c r="M316" s="192"/>
      <c r="N316" s="29"/>
      <c r="O316" s="29"/>
      <c r="P316" s="78">
        <f t="shared" si="26"/>
        <v>2600</v>
      </c>
      <c r="Q316" s="78"/>
      <c r="R316" s="78"/>
      <c r="S316" s="77">
        <f t="shared" si="24"/>
        <v>2600</v>
      </c>
    </row>
    <row r="317" spans="1:19" s="2" customFormat="1" ht="34.5" hidden="1" customHeight="1">
      <c r="A317" s="31" t="s">
        <v>476</v>
      </c>
      <c r="B317" s="56" t="s">
        <v>324</v>
      </c>
      <c r="C317" s="56" t="s">
        <v>478</v>
      </c>
      <c r="D317" s="56"/>
      <c r="E317" s="72">
        <v>100</v>
      </c>
      <c r="F317" s="78"/>
      <c r="G317" s="78"/>
      <c r="H317" s="72">
        <f t="shared" si="28"/>
        <v>100</v>
      </c>
      <c r="I317" s="78"/>
      <c r="J317" s="72">
        <f t="shared" si="27"/>
        <v>100</v>
      </c>
      <c r="K317" s="78"/>
      <c r="L317" s="78">
        <f t="shared" si="25"/>
        <v>100</v>
      </c>
      <c r="M317" s="192"/>
      <c r="N317" s="29"/>
      <c r="O317" s="29"/>
      <c r="P317" s="78">
        <f t="shared" si="26"/>
        <v>100</v>
      </c>
      <c r="Q317" s="78"/>
      <c r="R317" s="78"/>
      <c r="S317" s="77">
        <f t="shared" si="24"/>
        <v>100</v>
      </c>
    </row>
    <row r="318" spans="1:19" ht="32.25" hidden="1" customHeight="1">
      <c r="A318" s="42" t="s">
        <v>477</v>
      </c>
      <c r="B318" s="56" t="s">
        <v>324</v>
      </c>
      <c r="C318" s="56" t="s">
        <v>479</v>
      </c>
      <c r="D318" s="56"/>
      <c r="E318" s="57">
        <v>100</v>
      </c>
      <c r="F318" s="78"/>
      <c r="G318" s="78"/>
      <c r="H318" s="72">
        <f t="shared" si="28"/>
        <v>100</v>
      </c>
      <c r="I318" s="78"/>
      <c r="J318" s="72">
        <f t="shared" si="27"/>
        <v>100</v>
      </c>
      <c r="K318" s="78"/>
      <c r="L318" s="78">
        <f t="shared" si="25"/>
        <v>100</v>
      </c>
      <c r="M318" s="174"/>
      <c r="N318" s="29"/>
      <c r="O318" s="29"/>
      <c r="P318" s="78">
        <f t="shared" si="26"/>
        <v>100</v>
      </c>
      <c r="Q318" s="78"/>
      <c r="R318" s="78"/>
      <c r="S318" s="77">
        <f t="shared" si="24"/>
        <v>100</v>
      </c>
    </row>
    <row r="319" spans="1:19" s="4" customFormat="1" ht="33.75" hidden="1" customHeight="1">
      <c r="A319" s="31" t="s">
        <v>192</v>
      </c>
      <c r="B319" s="56" t="s">
        <v>324</v>
      </c>
      <c r="C319" s="56" t="s">
        <v>479</v>
      </c>
      <c r="D319" s="56" t="s">
        <v>191</v>
      </c>
      <c r="E319" s="57">
        <v>100</v>
      </c>
      <c r="F319" s="77"/>
      <c r="G319" s="77"/>
      <c r="H319" s="72">
        <f t="shared" si="28"/>
        <v>100</v>
      </c>
      <c r="I319" s="77"/>
      <c r="J319" s="72">
        <f t="shared" si="27"/>
        <v>100</v>
      </c>
      <c r="K319" s="77"/>
      <c r="L319" s="78">
        <f t="shared" si="25"/>
        <v>100</v>
      </c>
      <c r="M319" s="191"/>
      <c r="N319" s="104"/>
      <c r="O319" s="104"/>
      <c r="P319" s="78">
        <f t="shared" si="26"/>
        <v>100</v>
      </c>
      <c r="Q319" s="78"/>
      <c r="R319" s="78"/>
      <c r="S319" s="77">
        <f t="shared" si="24"/>
        <v>100</v>
      </c>
    </row>
    <row r="320" spans="1:19" s="4" customFormat="1" ht="24.75" hidden="1" customHeight="1">
      <c r="A320" s="42" t="s">
        <v>615</v>
      </c>
      <c r="B320" s="54" t="s">
        <v>324</v>
      </c>
      <c r="C320" s="54" t="s">
        <v>614</v>
      </c>
      <c r="D320" s="54"/>
      <c r="E320" s="72">
        <f>E321</f>
        <v>500</v>
      </c>
      <c r="F320" s="77"/>
      <c r="G320" s="77"/>
      <c r="H320" s="72">
        <f t="shared" si="28"/>
        <v>500</v>
      </c>
      <c r="I320" s="77"/>
      <c r="J320" s="72">
        <f t="shared" si="27"/>
        <v>500</v>
      </c>
      <c r="K320" s="77"/>
      <c r="L320" s="78">
        <f t="shared" si="25"/>
        <v>500</v>
      </c>
      <c r="M320" s="191"/>
      <c r="N320" s="104"/>
      <c r="O320" s="104"/>
      <c r="P320" s="78">
        <f t="shared" si="26"/>
        <v>500</v>
      </c>
      <c r="Q320" s="78"/>
      <c r="R320" s="78"/>
      <c r="S320" s="77">
        <f t="shared" si="24"/>
        <v>500</v>
      </c>
    </row>
    <row r="321" spans="1:19" s="4" customFormat="1" ht="33.75" hidden="1" customHeight="1">
      <c r="A321" s="31" t="s">
        <v>192</v>
      </c>
      <c r="B321" s="56" t="s">
        <v>324</v>
      </c>
      <c r="C321" s="56" t="s">
        <v>614</v>
      </c>
      <c r="D321" s="56" t="s">
        <v>191</v>
      </c>
      <c r="E321" s="57">
        <v>500</v>
      </c>
      <c r="F321" s="77"/>
      <c r="G321" s="77"/>
      <c r="H321" s="72">
        <f t="shared" si="28"/>
        <v>500</v>
      </c>
      <c r="I321" s="77"/>
      <c r="J321" s="72">
        <f t="shared" si="27"/>
        <v>500</v>
      </c>
      <c r="K321" s="77"/>
      <c r="L321" s="78">
        <f t="shared" si="25"/>
        <v>500</v>
      </c>
      <c r="M321" s="191"/>
      <c r="N321" s="104"/>
      <c r="O321" s="104"/>
      <c r="P321" s="78">
        <f t="shared" si="26"/>
        <v>500</v>
      </c>
      <c r="Q321" s="78"/>
      <c r="R321" s="78"/>
      <c r="S321" s="77">
        <f t="shared" si="24"/>
        <v>500</v>
      </c>
    </row>
    <row r="322" spans="1:19" ht="24.75" hidden="1" customHeight="1">
      <c r="A322" s="43" t="s">
        <v>164</v>
      </c>
      <c r="B322" s="54" t="s">
        <v>96</v>
      </c>
      <c r="C322" s="54"/>
      <c r="D322" s="54"/>
      <c r="E322" s="72">
        <f>SUM(E323)+E334</f>
        <v>13990</v>
      </c>
      <c r="F322" s="78"/>
      <c r="G322" s="78"/>
      <c r="H322" s="72">
        <f t="shared" si="28"/>
        <v>13990</v>
      </c>
      <c r="I322" s="78"/>
      <c r="J322" s="72">
        <f t="shared" si="27"/>
        <v>13990</v>
      </c>
      <c r="K322" s="78"/>
      <c r="L322" s="78">
        <f t="shared" si="25"/>
        <v>13990</v>
      </c>
      <c r="M322" s="174"/>
      <c r="N322" s="29"/>
      <c r="O322" s="29"/>
      <c r="P322" s="77">
        <f t="shared" si="26"/>
        <v>13990</v>
      </c>
      <c r="Q322" s="77"/>
      <c r="R322" s="77"/>
      <c r="S322" s="77">
        <f t="shared" si="24"/>
        <v>13990</v>
      </c>
    </row>
    <row r="323" spans="1:19" ht="25.5" hidden="1" customHeight="1">
      <c r="A323" s="43" t="s">
        <v>97</v>
      </c>
      <c r="B323" s="54" t="s">
        <v>329</v>
      </c>
      <c r="C323" s="54"/>
      <c r="D323" s="54"/>
      <c r="E323" s="72">
        <f>SUM(E324)</f>
        <v>12990</v>
      </c>
      <c r="F323" s="78"/>
      <c r="G323" s="78"/>
      <c r="H323" s="72">
        <f t="shared" si="28"/>
        <v>12990</v>
      </c>
      <c r="I323" s="78"/>
      <c r="J323" s="72">
        <f t="shared" si="27"/>
        <v>12990</v>
      </c>
      <c r="K323" s="78"/>
      <c r="L323" s="78">
        <f t="shared" si="25"/>
        <v>12990</v>
      </c>
      <c r="M323" s="174"/>
      <c r="N323" s="29"/>
      <c r="O323" s="29"/>
      <c r="P323" s="78">
        <f t="shared" si="26"/>
        <v>12990</v>
      </c>
      <c r="Q323" s="78"/>
      <c r="R323" s="78"/>
      <c r="S323" s="77">
        <f t="shared" si="24"/>
        <v>12990</v>
      </c>
    </row>
    <row r="324" spans="1:19" ht="51.75" hidden="1" customHeight="1">
      <c r="A324" s="96" t="s">
        <v>677</v>
      </c>
      <c r="B324" s="54" t="s">
        <v>329</v>
      </c>
      <c r="C324" s="54" t="s">
        <v>361</v>
      </c>
      <c r="D324" s="54"/>
      <c r="E324" s="72">
        <f>SUM(E328,E330,E326)</f>
        <v>12990</v>
      </c>
      <c r="F324" s="78"/>
      <c r="G324" s="78"/>
      <c r="H324" s="72">
        <f t="shared" si="28"/>
        <v>12990</v>
      </c>
      <c r="I324" s="78"/>
      <c r="J324" s="72">
        <f t="shared" si="27"/>
        <v>12990</v>
      </c>
      <c r="K324" s="78"/>
      <c r="L324" s="78">
        <f t="shared" si="25"/>
        <v>12990</v>
      </c>
      <c r="M324" s="174"/>
      <c r="N324" s="29"/>
      <c r="O324" s="29"/>
      <c r="P324" s="78">
        <f t="shared" si="26"/>
        <v>12990</v>
      </c>
      <c r="Q324" s="78"/>
      <c r="R324" s="78"/>
      <c r="S324" s="77">
        <f t="shared" si="24"/>
        <v>12990</v>
      </c>
    </row>
    <row r="325" spans="1:19" ht="35.25" hidden="1" customHeight="1">
      <c r="A325" s="31" t="s">
        <v>423</v>
      </c>
      <c r="B325" s="56" t="s">
        <v>329</v>
      </c>
      <c r="C325" s="56" t="s">
        <v>453</v>
      </c>
      <c r="D325" s="54"/>
      <c r="E325" s="72">
        <f>SUM(E327,E329,E330)</f>
        <v>12990</v>
      </c>
      <c r="F325" s="78"/>
      <c r="G325" s="78"/>
      <c r="H325" s="72">
        <f t="shared" si="28"/>
        <v>12990</v>
      </c>
      <c r="I325" s="78"/>
      <c r="J325" s="72">
        <f t="shared" si="27"/>
        <v>12990</v>
      </c>
      <c r="K325" s="78"/>
      <c r="L325" s="78">
        <f t="shared" si="25"/>
        <v>12990</v>
      </c>
      <c r="M325" s="174"/>
      <c r="N325" s="29"/>
      <c r="O325" s="29"/>
      <c r="P325" s="78">
        <f t="shared" si="26"/>
        <v>12990</v>
      </c>
      <c r="Q325" s="78"/>
      <c r="R325" s="78"/>
      <c r="S325" s="77">
        <f t="shared" si="24"/>
        <v>12990</v>
      </c>
    </row>
    <row r="326" spans="1:19" ht="26.25" hidden="1" customHeight="1">
      <c r="A326" s="45" t="s">
        <v>463</v>
      </c>
      <c r="B326" s="56" t="s">
        <v>329</v>
      </c>
      <c r="C326" s="56" t="s">
        <v>454</v>
      </c>
      <c r="D326" s="56"/>
      <c r="E326" s="57">
        <f>SUM(E327)</f>
        <v>1450</v>
      </c>
      <c r="F326" s="78"/>
      <c r="G326" s="78"/>
      <c r="H326" s="72">
        <f t="shared" si="28"/>
        <v>1450</v>
      </c>
      <c r="I326" s="78"/>
      <c r="J326" s="72">
        <f t="shared" si="27"/>
        <v>1450</v>
      </c>
      <c r="K326" s="78"/>
      <c r="L326" s="78">
        <f t="shared" si="25"/>
        <v>1450</v>
      </c>
      <c r="M326" s="174"/>
      <c r="N326" s="29"/>
      <c r="O326" s="29"/>
      <c r="P326" s="78">
        <f t="shared" si="26"/>
        <v>1450</v>
      </c>
      <c r="Q326" s="78"/>
      <c r="R326" s="78"/>
      <c r="S326" s="77">
        <f t="shared" si="24"/>
        <v>1450</v>
      </c>
    </row>
    <row r="327" spans="1:19" ht="33" hidden="1" customHeight="1">
      <c r="A327" s="31" t="s">
        <v>192</v>
      </c>
      <c r="B327" s="56" t="s">
        <v>329</v>
      </c>
      <c r="C327" s="56" t="s">
        <v>454</v>
      </c>
      <c r="D327" s="56" t="s">
        <v>191</v>
      </c>
      <c r="E327" s="57">
        <v>1450</v>
      </c>
      <c r="F327" s="78"/>
      <c r="G327" s="78"/>
      <c r="H327" s="72">
        <f t="shared" si="28"/>
        <v>1450</v>
      </c>
      <c r="I327" s="78"/>
      <c r="J327" s="72">
        <f t="shared" si="27"/>
        <v>1450</v>
      </c>
      <c r="K327" s="78"/>
      <c r="L327" s="78">
        <f t="shared" si="25"/>
        <v>1450</v>
      </c>
      <c r="M327" s="174"/>
      <c r="N327" s="29"/>
      <c r="O327" s="29"/>
      <c r="P327" s="78">
        <f t="shared" si="26"/>
        <v>1450</v>
      </c>
      <c r="Q327" s="78"/>
      <c r="R327" s="78"/>
      <c r="S327" s="77">
        <f t="shared" si="24"/>
        <v>1450</v>
      </c>
    </row>
    <row r="328" spans="1:19" ht="28.5" hidden="1" customHeight="1">
      <c r="A328" s="45" t="s">
        <v>462</v>
      </c>
      <c r="B328" s="56" t="s">
        <v>329</v>
      </c>
      <c r="C328" s="56" t="s">
        <v>455</v>
      </c>
      <c r="D328" s="56"/>
      <c r="E328" s="57">
        <f>SUM(E329:E329)</f>
        <v>1120</v>
      </c>
      <c r="F328" s="78"/>
      <c r="G328" s="78"/>
      <c r="H328" s="72">
        <f t="shared" si="28"/>
        <v>1120</v>
      </c>
      <c r="I328" s="78"/>
      <c r="J328" s="72">
        <f t="shared" si="27"/>
        <v>1120</v>
      </c>
      <c r="K328" s="78"/>
      <c r="L328" s="78">
        <f t="shared" si="25"/>
        <v>1120</v>
      </c>
      <c r="M328" s="174"/>
      <c r="N328" s="29"/>
      <c r="O328" s="29"/>
      <c r="P328" s="78">
        <f t="shared" si="26"/>
        <v>1120</v>
      </c>
      <c r="Q328" s="78"/>
      <c r="R328" s="78"/>
      <c r="S328" s="77">
        <f t="shared" si="24"/>
        <v>1120</v>
      </c>
    </row>
    <row r="329" spans="1:19" ht="32.25" hidden="1" customHeight="1">
      <c r="A329" s="45" t="s">
        <v>461</v>
      </c>
      <c r="B329" s="55" t="s">
        <v>329</v>
      </c>
      <c r="C329" s="56" t="s">
        <v>455</v>
      </c>
      <c r="D329" s="56" t="s">
        <v>459</v>
      </c>
      <c r="E329" s="57">
        <v>1120</v>
      </c>
      <c r="F329" s="78"/>
      <c r="G329" s="78"/>
      <c r="H329" s="72">
        <f t="shared" si="28"/>
        <v>1120</v>
      </c>
      <c r="I329" s="78"/>
      <c r="J329" s="72">
        <f t="shared" si="27"/>
        <v>1120</v>
      </c>
      <c r="K329" s="78"/>
      <c r="L329" s="78">
        <f t="shared" si="25"/>
        <v>1120</v>
      </c>
      <c r="M329" s="174">
        <v>200</v>
      </c>
      <c r="N329" s="29"/>
      <c r="O329" s="29"/>
      <c r="P329" s="78">
        <f t="shared" si="26"/>
        <v>1120</v>
      </c>
      <c r="Q329" s="78"/>
      <c r="R329" s="78"/>
      <c r="S329" s="77">
        <f t="shared" si="24"/>
        <v>1120</v>
      </c>
    </row>
    <row r="330" spans="1:19" ht="27" hidden="1" customHeight="1">
      <c r="A330" s="45" t="s">
        <v>468</v>
      </c>
      <c r="B330" s="56" t="s">
        <v>329</v>
      </c>
      <c r="C330" s="56" t="s">
        <v>456</v>
      </c>
      <c r="D330" s="56"/>
      <c r="E330" s="57">
        <f>SUM(E331:E332)</f>
        <v>10420</v>
      </c>
      <c r="F330" s="78"/>
      <c r="G330" s="78"/>
      <c r="H330" s="72">
        <f t="shared" si="28"/>
        <v>10420</v>
      </c>
      <c r="I330" s="78"/>
      <c r="J330" s="72">
        <f t="shared" si="27"/>
        <v>10420</v>
      </c>
      <c r="K330" s="78"/>
      <c r="L330" s="78">
        <f t="shared" si="25"/>
        <v>10420</v>
      </c>
      <c r="M330" s="174"/>
      <c r="N330" s="29"/>
      <c r="O330" s="29"/>
      <c r="P330" s="78">
        <f t="shared" si="26"/>
        <v>10420</v>
      </c>
      <c r="Q330" s="78"/>
      <c r="R330" s="78"/>
      <c r="S330" s="77">
        <f t="shared" si="24"/>
        <v>10420</v>
      </c>
    </row>
    <row r="331" spans="1:19" ht="20.25" hidden="1" customHeight="1">
      <c r="A331" s="45" t="s">
        <v>461</v>
      </c>
      <c r="B331" s="56" t="s">
        <v>329</v>
      </c>
      <c r="C331" s="56" t="s">
        <v>456</v>
      </c>
      <c r="D331" s="56" t="s">
        <v>459</v>
      </c>
      <c r="E331" s="57">
        <v>9920</v>
      </c>
      <c r="F331" s="78"/>
      <c r="G331" s="78"/>
      <c r="H331" s="72">
        <f t="shared" si="28"/>
        <v>9920</v>
      </c>
      <c r="I331" s="78"/>
      <c r="J331" s="72">
        <f t="shared" si="27"/>
        <v>9920</v>
      </c>
      <c r="K331" s="78"/>
      <c r="L331" s="78">
        <f t="shared" si="25"/>
        <v>9920</v>
      </c>
      <c r="M331" s="174"/>
      <c r="N331" s="29"/>
      <c r="O331" s="29"/>
      <c r="P331" s="78">
        <f t="shared" si="26"/>
        <v>9920</v>
      </c>
      <c r="Q331" s="78"/>
      <c r="R331" s="78"/>
      <c r="S331" s="77">
        <f t="shared" si="24"/>
        <v>9920</v>
      </c>
    </row>
    <row r="332" spans="1:19" s="4" customFormat="1" ht="20.25" hidden="1" customHeight="1">
      <c r="A332" s="45" t="s">
        <v>560</v>
      </c>
      <c r="B332" s="56" t="s">
        <v>329</v>
      </c>
      <c r="C332" s="56" t="s">
        <v>559</v>
      </c>
      <c r="D332" s="56" t="s">
        <v>459</v>
      </c>
      <c r="E332" s="57">
        <v>500</v>
      </c>
      <c r="F332" s="77"/>
      <c r="G332" s="77"/>
      <c r="H332" s="72">
        <f t="shared" si="28"/>
        <v>500</v>
      </c>
      <c r="I332" s="77"/>
      <c r="J332" s="72">
        <f t="shared" si="27"/>
        <v>500</v>
      </c>
      <c r="K332" s="77"/>
      <c r="L332" s="78">
        <f t="shared" si="25"/>
        <v>500</v>
      </c>
      <c r="M332" s="191">
        <v>500</v>
      </c>
      <c r="N332" s="104"/>
      <c r="O332" s="104"/>
      <c r="P332" s="78">
        <f t="shared" si="26"/>
        <v>500</v>
      </c>
      <c r="Q332" s="78"/>
      <c r="R332" s="78"/>
      <c r="S332" s="77">
        <f t="shared" ref="S332:S363" si="30">P332+Q332+R332</f>
        <v>500</v>
      </c>
    </row>
    <row r="333" spans="1:19" s="4" customFormat="1" ht="44.25" hidden="1" customHeight="1">
      <c r="A333" s="43" t="s">
        <v>684</v>
      </c>
      <c r="B333" s="56" t="s">
        <v>613</v>
      </c>
      <c r="C333" s="56" t="s">
        <v>505</v>
      </c>
      <c r="D333" s="56"/>
      <c r="E333" s="57">
        <f>E334</f>
        <v>1000</v>
      </c>
      <c r="F333" s="77"/>
      <c r="G333" s="77"/>
      <c r="H333" s="72">
        <f t="shared" si="28"/>
        <v>1000</v>
      </c>
      <c r="I333" s="77"/>
      <c r="J333" s="72">
        <f t="shared" si="27"/>
        <v>1000</v>
      </c>
      <c r="K333" s="77"/>
      <c r="L333" s="78">
        <f t="shared" si="25"/>
        <v>1000</v>
      </c>
      <c r="M333" s="191"/>
      <c r="N333" s="104"/>
      <c r="O333" s="104"/>
      <c r="P333" s="78">
        <f t="shared" si="26"/>
        <v>1000</v>
      </c>
      <c r="Q333" s="78"/>
      <c r="R333" s="78"/>
      <c r="S333" s="77">
        <f t="shared" si="30"/>
        <v>1000</v>
      </c>
    </row>
    <row r="334" spans="1:19" s="4" customFormat="1" ht="33" hidden="1" customHeight="1">
      <c r="A334" s="31" t="s">
        <v>209</v>
      </c>
      <c r="B334" s="56" t="s">
        <v>613</v>
      </c>
      <c r="C334" s="56" t="s">
        <v>505</v>
      </c>
      <c r="D334" s="56" t="s">
        <v>191</v>
      </c>
      <c r="E334" s="57">
        <v>1000</v>
      </c>
      <c r="F334" s="77"/>
      <c r="G334" s="77"/>
      <c r="H334" s="72">
        <f t="shared" si="28"/>
        <v>1000</v>
      </c>
      <c r="I334" s="77"/>
      <c r="J334" s="72">
        <f t="shared" si="27"/>
        <v>1000</v>
      </c>
      <c r="K334" s="77"/>
      <c r="L334" s="78">
        <f t="shared" si="25"/>
        <v>1000</v>
      </c>
      <c r="M334" s="191"/>
      <c r="N334" s="104"/>
      <c r="O334" s="104"/>
      <c r="P334" s="78">
        <f t="shared" si="26"/>
        <v>1000</v>
      </c>
      <c r="Q334" s="78"/>
      <c r="R334" s="78"/>
      <c r="S334" s="77">
        <f t="shared" si="30"/>
        <v>1000</v>
      </c>
    </row>
    <row r="335" spans="1:19" ht="21.75" hidden="1" customHeight="1">
      <c r="A335" s="43" t="s">
        <v>165</v>
      </c>
      <c r="B335" s="54" t="s">
        <v>166</v>
      </c>
      <c r="C335" s="54"/>
      <c r="D335" s="54"/>
      <c r="E335" s="72">
        <f>SUM(E336)</f>
        <v>2800</v>
      </c>
      <c r="F335" s="78"/>
      <c r="G335" s="78"/>
      <c r="H335" s="72">
        <f t="shared" si="28"/>
        <v>2800</v>
      </c>
      <c r="I335" s="78"/>
      <c r="J335" s="72">
        <f t="shared" si="27"/>
        <v>2800</v>
      </c>
      <c r="K335" s="78"/>
      <c r="L335" s="77">
        <f t="shared" ref="L335:L362" si="31">J335+K335</f>
        <v>2800</v>
      </c>
      <c r="M335" s="193"/>
      <c r="N335" s="104"/>
      <c r="O335" s="104">
        <v>400</v>
      </c>
      <c r="P335" s="77">
        <f t="shared" ref="P335:P362" si="32">L335+N335+O335</f>
        <v>3200</v>
      </c>
      <c r="Q335" s="78"/>
      <c r="R335" s="78"/>
      <c r="S335" s="77">
        <f t="shared" si="30"/>
        <v>3200</v>
      </c>
    </row>
    <row r="336" spans="1:19" s="11" customFormat="1" ht="29.25" hidden="1" customHeight="1">
      <c r="A336" s="43" t="s">
        <v>293</v>
      </c>
      <c r="B336" s="54" t="s">
        <v>327</v>
      </c>
      <c r="C336" s="54"/>
      <c r="D336" s="54"/>
      <c r="E336" s="72">
        <f>SUM(E338)</f>
        <v>2800</v>
      </c>
      <c r="F336" s="77"/>
      <c r="G336" s="77"/>
      <c r="H336" s="72">
        <f t="shared" si="28"/>
        <v>2800</v>
      </c>
      <c r="I336" s="77"/>
      <c r="J336" s="72">
        <f t="shared" ref="J336:J362" si="33">E336+F336+G336+I336</f>
        <v>2800</v>
      </c>
      <c r="K336" s="77"/>
      <c r="L336" s="78">
        <f t="shared" si="31"/>
        <v>2800</v>
      </c>
      <c r="M336" s="193"/>
      <c r="N336" s="104"/>
      <c r="O336" s="104"/>
      <c r="P336" s="78">
        <f t="shared" si="32"/>
        <v>2800</v>
      </c>
      <c r="Q336" s="78"/>
      <c r="R336" s="78"/>
      <c r="S336" s="77">
        <f t="shared" si="30"/>
        <v>2800</v>
      </c>
    </row>
    <row r="337" spans="1:19" s="11" customFormat="1" ht="27" hidden="1" customHeight="1">
      <c r="A337" s="45" t="s">
        <v>16</v>
      </c>
      <c r="B337" s="56" t="s">
        <v>327</v>
      </c>
      <c r="C337" s="56" t="s">
        <v>238</v>
      </c>
      <c r="D337" s="56"/>
      <c r="E337" s="57">
        <f>SUM(E338)</f>
        <v>2800</v>
      </c>
      <c r="F337" s="77"/>
      <c r="G337" s="77"/>
      <c r="H337" s="72">
        <f t="shared" ref="H337:H362" si="34">E337+F337+G337</f>
        <v>2800</v>
      </c>
      <c r="I337" s="77"/>
      <c r="J337" s="72">
        <f t="shared" si="33"/>
        <v>2800</v>
      </c>
      <c r="K337" s="77"/>
      <c r="L337" s="78">
        <f t="shared" si="31"/>
        <v>2800</v>
      </c>
      <c r="M337" s="193"/>
      <c r="N337" s="104"/>
      <c r="O337" s="104"/>
      <c r="P337" s="78">
        <f t="shared" si="32"/>
        <v>2800</v>
      </c>
      <c r="Q337" s="78"/>
      <c r="R337" s="78"/>
      <c r="S337" s="77">
        <f t="shared" si="30"/>
        <v>2800</v>
      </c>
    </row>
    <row r="338" spans="1:19" s="11" customFormat="1" ht="44.25" hidden="1" customHeight="1">
      <c r="A338" s="45" t="s">
        <v>179</v>
      </c>
      <c r="B338" s="56" t="s">
        <v>327</v>
      </c>
      <c r="C338" s="56" t="s">
        <v>362</v>
      </c>
      <c r="D338" s="56"/>
      <c r="E338" s="57">
        <f>SUM(E339)</f>
        <v>2800</v>
      </c>
      <c r="F338" s="77"/>
      <c r="G338" s="77"/>
      <c r="H338" s="72">
        <f t="shared" si="34"/>
        <v>2800</v>
      </c>
      <c r="I338" s="77"/>
      <c r="J338" s="72">
        <f t="shared" si="33"/>
        <v>2800</v>
      </c>
      <c r="K338" s="77"/>
      <c r="L338" s="78">
        <f t="shared" si="31"/>
        <v>2800</v>
      </c>
      <c r="M338" s="193"/>
      <c r="N338" s="104"/>
      <c r="O338" s="104"/>
      <c r="P338" s="78">
        <f t="shared" si="32"/>
        <v>2800</v>
      </c>
      <c r="Q338" s="78"/>
      <c r="R338" s="78"/>
      <c r="S338" s="77">
        <f t="shared" si="30"/>
        <v>2800</v>
      </c>
    </row>
    <row r="339" spans="1:19" s="11" customFormat="1" ht="40.5" hidden="1" customHeight="1">
      <c r="A339" s="42" t="s">
        <v>204</v>
      </c>
      <c r="B339" s="56" t="s">
        <v>327</v>
      </c>
      <c r="C339" s="56" t="s">
        <v>363</v>
      </c>
      <c r="D339" s="56"/>
      <c r="E339" s="57">
        <f>SUM(E340)</f>
        <v>2800</v>
      </c>
      <c r="F339" s="77"/>
      <c r="G339" s="77"/>
      <c r="H339" s="72">
        <f t="shared" si="34"/>
        <v>2800</v>
      </c>
      <c r="I339" s="77"/>
      <c r="J339" s="72">
        <f t="shared" si="33"/>
        <v>2800</v>
      </c>
      <c r="K339" s="77"/>
      <c r="L339" s="78">
        <f t="shared" si="31"/>
        <v>2800</v>
      </c>
      <c r="M339" s="193"/>
      <c r="N339" s="104"/>
      <c r="O339" s="104"/>
      <c r="P339" s="78">
        <f t="shared" si="32"/>
        <v>2800</v>
      </c>
      <c r="Q339" s="78"/>
      <c r="R339" s="78"/>
      <c r="S339" s="77">
        <f t="shared" si="30"/>
        <v>2800</v>
      </c>
    </row>
    <row r="340" spans="1:19" s="3" customFormat="1" ht="20.25" hidden="1" customHeight="1">
      <c r="A340" s="45" t="s">
        <v>82</v>
      </c>
      <c r="B340" s="56" t="s">
        <v>327</v>
      </c>
      <c r="C340" s="56" t="s">
        <v>363</v>
      </c>
      <c r="D340" s="56" t="s">
        <v>483</v>
      </c>
      <c r="E340" s="57">
        <v>2800</v>
      </c>
      <c r="F340" s="132"/>
      <c r="G340" s="132"/>
      <c r="H340" s="72">
        <f t="shared" si="34"/>
        <v>2800</v>
      </c>
      <c r="I340" s="132"/>
      <c r="J340" s="72">
        <f t="shared" si="33"/>
        <v>2800</v>
      </c>
      <c r="K340" s="132"/>
      <c r="L340" s="78">
        <f t="shared" si="31"/>
        <v>2800</v>
      </c>
      <c r="M340" s="194">
        <v>100</v>
      </c>
      <c r="N340" s="203"/>
      <c r="O340" s="203"/>
      <c r="P340" s="78">
        <f t="shared" si="32"/>
        <v>2800</v>
      </c>
      <c r="Q340" s="132"/>
      <c r="R340" s="132"/>
      <c r="S340" s="77">
        <f t="shared" si="30"/>
        <v>2800</v>
      </c>
    </row>
    <row r="341" spans="1:19" s="3" customFormat="1" ht="28.5" hidden="1" customHeight="1">
      <c r="A341" s="43" t="s">
        <v>167</v>
      </c>
      <c r="B341" s="54" t="s">
        <v>325</v>
      </c>
      <c r="C341" s="54"/>
      <c r="D341" s="54"/>
      <c r="E341" s="72">
        <f>SUM(E342)</f>
        <v>0</v>
      </c>
      <c r="F341" s="132"/>
      <c r="G341" s="132"/>
      <c r="H341" s="72">
        <f t="shared" si="34"/>
        <v>0</v>
      </c>
      <c r="I341" s="132"/>
      <c r="J341" s="72">
        <f t="shared" si="33"/>
        <v>0</v>
      </c>
      <c r="K341" s="132"/>
      <c r="L341" s="78">
        <f t="shared" si="31"/>
        <v>0</v>
      </c>
      <c r="M341" s="194"/>
      <c r="N341" s="203"/>
      <c r="O341" s="203"/>
      <c r="P341" s="78">
        <f t="shared" si="32"/>
        <v>0</v>
      </c>
      <c r="Q341" s="132"/>
      <c r="R341" s="132"/>
      <c r="S341" s="77">
        <f t="shared" si="30"/>
        <v>0</v>
      </c>
    </row>
    <row r="342" spans="1:19" s="3" customFormat="1" ht="36" hidden="1" customHeight="1">
      <c r="A342" s="96" t="s">
        <v>104</v>
      </c>
      <c r="B342" s="54" t="s">
        <v>326</v>
      </c>
      <c r="C342" s="54"/>
      <c r="D342" s="54"/>
      <c r="E342" s="72">
        <f>SUM(E345)</f>
        <v>0</v>
      </c>
      <c r="F342" s="132"/>
      <c r="G342" s="132"/>
      <c r="H342" s="72">
        <f t="shared" si="34"/>
        <v>0</v>
      </c>
      <c r="I342" s="132"/>
      <c r="J342" s="72">
        <f t="shared" si="33"/>
        <v>0</v>
      </c>
      <c r="K342" s="132"/>
      <c r="L342" s="78">
        <f t="shared" si="31"/>
        <v>0</v>
      </c>
      <c r="M342" s="194"/>
      <c r="N342" s="203"/>
      <c r="O342" s="203"/>
      <c r="P342" s="78">
        <f t="shared" si="32"/>
        <v>0</v>
      </c>
      <c r="Q342" s="132"/>
      <c r="R342" s="132"/>
      <c r="S342" s="77">
        <f t="shared" si="30"/>
        <v>0</v>
      </c>
    </row>
    <row r="343" spans="1:19" ht="27.75" hidden="1" customHeight="1">
      <c r="A343" s="45" t="s">
        <v>16</v>
      </c>
      <c r="B343" s="56" t="s">
        <v>326</v>
      </c>
      <c r="C343" s="56" t="s">
        <v>238</v>
      </c>
      <c r="D343" s="56"/>
      <c r="E343" s="57">
        <f>SUM(E344)</f>
        <v>0</v>
      </c>
      <c r="F343" s="78"/>
      <c r="G343" s="78"/>
      <c r="H343" s="72">
        <f t="shared" si="34"/>
        <v>0</v>
      </c>
      <c r="I343" s="78"/>
      <c r="J343" s="72">
        <f t="shared" si="33"/>
        <v>0</v>
      </c>
      <c r="K343" s="78"/>
      <c r="L343" s="78">
        <f t="shared" si="31"/>
        <v>0</v>
      </c>
      <c r="M343" s="174"/>
      <c r="N343" s="29"/>
      <c r="O343" s="29"/>
      <c r="P343" s="78">
        <f t="shared" si="32"/>
        <v>0</v>
      </c>
      <c r="Q343" s="78"/>
      <c r="R343" s="78"/>
      <c r="S343" s="77">
        <f t="shared" si="30"/>
        <v>0</v>
      </c>
    </row>
    <row r="344" spans="1:19" ht="36" hidden="1" customHeight="1">
      <c r="A344" s="32" t="s">
        <v>285</v>
      </c>
      <c r="B344" s="56" t="s">
        <v>326</v>
      </c>
      <c r="C344" s="56" t="s">
        <v>364</v>
      </c>
      <c r="D344" s="56"/>
      <c r="E344" s="57">
        <f>SUM(E345)</f>
        <v>0</v>
      </c>
      <c r="F344" s="78"/>
      <c r="G344" s="78"/>
      <c r="H344" s="72">
        <f t="shared" si="34"/>
        <v>0</v>
      </c>
      <c r="I344" s="78"/>
      <c r="J344" s="72">
        <f t="shared" si="33"/>
        <v>0</v>
      </c>
      <c r="K344" s="78"/>
      <c r="L344" s="78">
        <f t="shared" si="31"/>
        <v>0</v>
      </c>
      <c r="M344" s="174"/>
      <c r="N344" s="29"/>
      <c r="O344" s="29"/>
      <c r="P344" s="78">
        <f t="shared" si="32"/>
        <v>0</v>
      </c>
      <c r="Q344" s="78"/>
      <c r="R344" s="78"/>
      <c r="S344" s="77">
        <f t="shared" si="30"/>
        <v>0</v>
      </c>
    </row>
    <row r="345" spans="1:19" ht="22.5" hidden="1" customHeight="1">
      <c r="A345" s="46" t="s">
        <v>152</v>
      </c>
      <c r="B345" s="56" t="s">
        <v>326</v>
      </c>
      <c r="C345" s="56" t="s">
        <v>365</v>
      </c>
      <c r="D345" s="56"/>
      <c r="E345" s="57">
        <f>SUM(E346)</f>
        <v>0</v>
      </c>
      <c r="F345" s="78"/>
      <c r="G345" s="78"/>
      <c r="H345" s="72">
        <f t="shared" si="34"/>
        <v>0</v>
      </c>
      <c r="I345" s="78"/>
      <c r="J345" s="72">
        <f t="shared" si="33"/>
        <v>0</v>
      </c>
      <c r="K345" s="78"/>
      <c r="L345" s="78">
        <f t="shared" si="31"/>
        <v>0</v>
      </c>
      <c r="M345" s="174"/>
      <c r="N345" s="29"/>
      <c r="O345" s="29"/>
      <c r="P345" s="78">
        <f t="shared" si="32"/>
        <v>0</v>
      </c>
      <c r="Q345" s="78"/>
      <c r="R345" s="78"/>
      <c r="S345" s="77">
        <f t="shared" si="30"/>
        <v>0</v>
      </c>
    </row>
    <row r="346" spans="1:19" ht="26.25" hidden="1" customHeight="1">
      <c r="A346" s="45" t="s">
        <v>285</v>
      </c>
      <c r="B346" s="56" t="s">
        <v>326</v>
      </c>
      <c r="C346" s="56" t="s">
        <v>365</v>
      </c>
      <c r="D346" s="56" t="s">
        <v>80</v>
      </c>
      <c r="E346" s="57">
        <v>0</v>
      </c>
      <c r="F346" s="78"/>
      <c r="G346" s="78"/>
      <c r="H346" s="72">
        <f t="shared" si="34"/>
        <v>0</v>
      </c>
      <c r="I346" s="78"/>
      <c r="J346" s="72">
        <f t="shared" si="33"/>
        <v>0</v>
      </c>
      <c r="K346" s="78"/>
      <c r="L346" s="78">
        <f t="shared" si="31"/>
        <v>0</v>
      </c>
      <c r="M346" s="174"/>
      <c r="N346" s="29"/>
      <c r="O346" s="29"/>
      <c r="P346" s="78">
        <f t="shared" si="32"/>
        <v>0</v>
      </c>
      <c r="Q346" s="78"/>
      <c r="R346" s="78"/>
      <c r="S346" s="77">
        <f t="shared" si="30"/>
        <v>0</v>
      </c>
    </row>
    <row r="347" spans="1:19" ht="60" customHeight="1">
      <c r="A347" s="40" t="s">
        <v>169</v>
      </c>
      <c r="B347" s="54" t="s">
        <v>168</v>
      </c>
      <c r="C347" s="54"/>
      <c r="D347" s="54"/>
      <c r="E347" s="72">
        <f>SUM(E349)+E360</f>
        <v>34534.9</v>
      </c>
      <c r="F347" s="72">
        <f t="shared" ref="F347" si="35">SUM(F349)+F360</f>
        <v>2300</v>
      </c>
      <c r="G347" s="72"/>
      <c r="H347" s="72">
        <f t="shared" si="34"/>
        <v>36834.9</v>
      </c>
      <c r="I347" s="72">
        <f>I360</f>
        <v>2294</v>
      </c>
      <c r="J347" s="72">
        <f t="shared" si="33"/>
        <v>39128.9</v>
      </c>
      <c r="K347" s="77">
        <f>K360</f>
        <v>600</v>
      </c>
      <c r="L347" s="77">
        <f t="shared" si="31"/>
        <v>39728.9</v>
      </c>
      <c r="M347" s="174"/>
      <c r="N347" s="29"/>
      <c r="O347" s="104">
        <f>O360</f>
        <v>450</v>
      </c>
      <c r="P347" s="77">
        <f t="shared" si="32"/>
        <v>40178.9</v>
      </c>
      <c r="Q347" s="77">
        <f>Q360</f>
        <v>4000</v>
      </c>
      <c r="R347" s="77">
        <f>R360</f>
        <v>1140</v>
      </c>
      <c r="S347" s="77">
        <f t="shared" si="30"/>
        <v>45318.9</v>
      </c>
    </row>
    <row r="348" spans="1:19" ht="41.25" hidden="1" customHeight="1">
      <c r="A348" s="96" t="s">
        <v>281</v>
      </c>
      <c r="B348" s="54" t="s">
        <v>105</v>
      </c>
      <c r="C348" s="54"/>
      <c r="D348" s="54"/>
      <c r="E348" s="72">
        <f>E349</f>
        <v>34534.9</v>
      </c>
      <c r="F348" s="78"/>
      <c r="G348" s="78"/>
      <c r="H348" s="72">
        <f t="shared" si="34"/>
        <v>34534.9</v>
      </c>
      <c r="I348" s="78"/>
      <c r="J348" s="72">
        <f t="shared" si="33"/>
        <v>34534.9</v>
      </c>
      <c r="K348" s="77"/>
      <c r="L348" s="77">
        <f t="shared" si="31"/>
        <v>34534.9</v>
      </c>
      <c r="M348" s="174"/>
      <c r="N348" s="29"/>
      <c r="O348" s="29"/>
      <c r="P348" s="78">
        <f t="shared" si="32"/>
        <v>34534.9</v>
      </c>
      <c r="Q348" s="78"/>
      <c r="R348" s="78"/>
      <c r="S348" s="77">
        <f t="shared" si="30"/>
        <v>34534.9</v>
      </c>
    </row>
    <row r="349" spans="1:19" ht="28.5" hidden="1" customHeight="1">
      <c r="A349" s="43" t="s">
        <v>16</v>
      </c>
      <c r="B349" s="54" t="s">
        <v>105</v>
      </c>
      <c r="C349" s="54" t="s">
        <v>238</v>
      </c>
      <c r="D349" s="54"/>
      <c r="E349" s="72">
        <f>SUM(E350,E355)</f>
        <v>34534.9</v>
      </c>
      <c r="F349" s="78"/>
      <c r="G349" s="78"/>
      <c r="H349" s="72">
        <f t="shared" si="34"/>
        <v>34534.9</v>
      </c>
      <c r="I349" s="78"/>
      <c r="J349" s="72">
        <f t="shared" si="33"/>
        <v>34534.9</v>
      </c>
      <c r="K349" s="78"/>
      <c r="L349" s="78">
        <f t="shared" si="31"/>
        <v>34534.9</v>
      </c>
      <c r="M349" s="174"/>
      <c r="N349" s="29"/>
      <c r="O349" s="29"/>
      <c r="P349" s="78">
        <f t="shared" si="32"/>
        <v>34534.9</v>
      </c>
      <c r="Q349" s="78"/>
      <c r="R349" s="78"/>
      <c r="S349" s="77">
        <f t="shared" si="30"/>
        <v>34534.9</v>
      </c>
    </row>
    <row r="350" spans="1:19" ht="21.75" hidden="1" customHeight="1">
      <c r="A350" s="40" t="s">
        <v>70</v>
      </c>
      <c r="B350" s="54" t="s">
        <v>105</v>
      </c>
      <c r="C350" s="54" t="s">
        <v>256</v>
      </c>
      <c r="D350" s="54"/>
      <c r="E350" s="72">
        <f>SUM(E351,E353)</f>
        <v>23910.9</v>
      </c>
      <c r="F350" s="78"/>
      <c r="G350" s="78"/>
      <c r="H350" s="72">
        <f t="shared" si="34"/>
        <v>23910.9</v>
      </c>
      <c r="I350" s="78"/>
      <c r="J350" s="72">
        <f t="shared" si="33"/>
        <v>23910.9</v>
      </c>
      <c r="K350" s="78"/>
      <c r="L350" s="78">
        <f t="shared" si="31"/>
        <v>23910.9</v>
      </c>
      <c r="M350" s="174"/>
      <c r="N350" s="29"/>
      <c r="O350" s="29"/>
      <c r="P350" s="78">
        <f t="shared" si="32"/>
        <v>23910.9</v>
      </c>
      <c r="Q350" s="78"/>
      <c r="R350" s="78"/>
      <c r="S350" s="77">
        <f t="shared" si="30"/>
        <v>23910.9</v>
      </c>
    </row>
    <row r="351" spans="1:19" ht="45" hidden="1" customHeight="1">
      <c r="A351" s="47" t="s">
        <v>73</v>
      </c>
      <c r="B351" s="56" t="s">
        <v>105</v>
      </c>
      <c r="C351" s="56" t="s">
        <v>448</v>
      </c>
      <c r="D351" s="56"/>
      <c r="E351" s="57">
        <f>SUM(E352)</f>
        <v>2043.9</v>
      </c>
      <c r="F351" s="78"/>
      <c r="G351" s="78"/>
      <c r="H351" s="72">
        <f t="shared" si="34"/>
        <v>2043.9</v>
      </c>
      <c r="I351" s="78"/>
      <c r="J351" s="72">
        <f t="shared" si="33"/>
        <v>2043.9</v>
      </c>
      <c r="K351" s="78"/>
      <c r="L351" s="78">
        <f t="shared" si="31"/>
        <v>2043.9</v>
      </c>
      <c r="M351" s="174"/>
      <c r="N351" s="29"/>
      <c r="O351" s="29"/>
      <c r="P351" s="78">
        <f t="shared" si="32"/>
        <v>2043.9</v>
      </c>
      <c r="Q351" s="78"/>
      <c r="R351" s="78"/>
      <c r="S351" s="77">
        <f t="shared" si="30"/>
        <v>2043.9</v>
      </c>
    </row>
    <row r="352" spans="1:19" ht="32.25" hidden="1" customHeight="1">
      <c r="A352" s="47" t="s">
        <v>314</v>
      </c>
      <c r="B352" s="56" t="s">
        <v>105</v>
      </c>
      <c r="C352" s="56" t="s">
        <v>448</v>
      </c>
      <c r="D352" s="56" t="s">
        <v>313</v>
      </c>
      <c r="E352" s="75">
        <v>2043.9</v>
      </c>
      <c r="F352" s="78"/>
      <c r="G352" s="78"/>
      <c r="H352" s="72">
        <f t="shared" si="34"/>
        <v>2043.9</v>
      </c>
      <c r="I352" s="78"/>
      <c r="J352" s="72">
        <f t="shared" si="33"/>
        <v>2043.9</v>
      </c>
      <c r="K352" s="78"/>
      <c r="L352" s="78">
        <f t="shared" si="31"/>
        <v>2043.9</v>
      </c>
      <c r="M352" s="174"/>
      <c r="N352" s="29"/>
      <c r="O352" s="29"/>
      <c r="P352" s="78">
        <f t="shared" si="32"/>
        <v>2043.9</v>
      </c>
      <c r="Q352" s="78"/>
      <c r="R352" s="78"/>
      <c r="S352" s="77">
        <f t="shared" si="30"/>
        <v>2043.9</v>
      </c>
    </row>
    <row r="353" spans="1:19" s="6" customFormat="1" ht="46.5" hidden="1" customHeight="1">
      <c r="A353" s="47" t="s">
        <v>74</v>
      </c>
      <c r="B353" s="61" t="s">
        <v>105</v>
      </c>
      <c r="C353" s="61" t="s">
        <v>366</v>
      </c>
      <c r="D353" s="61"/>
      <c r="E353" s="57">
        <f>SUM(E354)</f>
        <v>21867</v>
      </c>
      <c r="F353" s="78"/>
      <c r="G353" s="78"/>
      <c r="H353" s="72">
        <f t="shared" si="34"/>
        <v>21867</v>
      </c>
      <c r="I353" s="78"/>
      <c r="J353" s="72">
        <f t="shared" si="33"/>
        <v>21867</v>
      </c>
      <c r="K353" s="78"/>
      <c r="L353" s="78">
        <f t="shared" si="31"/>
        <v>21867</v>
      </c>
      <c r="M353" s="201"/>
      <c r="N353" s="29"/>
      <c r="O353" s="29"/>
      <c r="P353" s="78">
        <f t="shared" si="32"/>
        <v>21867</v>
      </c>
      <c r="Q353" s="78"/>
      <c r="R353" s="78"/>
      <c r="S353" s="77">
        <f t="shared" si="30"/>
        <v>21867</v>
      </c>
    </row>
    <row r="354" spans="1:19" s="6" customFormat="1" ht="24.75" hidden="1" customHeight="1">
      <c r="A354" s="47" t="s">
        <v>314</v>
      </c>
      <c r="B354" s="61" t="s">
        <v>105</v>
      </c>
      <c r="C354" s="61" t="s">
        <v>366</v>
      </c>
      <c r="D354" s="61" t="s">
        <v>313</v>
      </c>
      <c r="E354" s="75">
        <v>21867</v>
      </c>
      <c r="F354" s="78"/>
      <c r="G354" s="78"/>
      <c r="H354" s="72">
        <f t="shared" si="34"/>
        <v>21867</v>
      </c>
      <c r="I354" s="78"/>
      <c r="J354" s="72">
        <f t="shared" si="33"/>
        <v>21867</v>
      </c>
      <c r="K354" s="78"/>
      <c r="L354" s="78">
        <f t="shared" si="31"/>
        <v>21867</v>
      </c>
      <c r="M354" s="201"/>
      <c r="N354" s="29"/>
      <c r="O354" s="29"/>
      <c r="P354" s="78">
        <f t="shared" si="32"/>
        <v>21867</v>
      </c>
      <c r="Q354" s="78"/>
      <c r="R354" s="78"/>
      <c r="S354" s="77">
        <f t="shared" si="30"/>
        <v>21867</v>
      </c>
    </row>
    <row r="355" spans="1:19" ht="28.5" hidden="1" customHeight="1">
      <c r="A355" s="40" t="s">
        <v>76</v>
      </c>
      <c r="B355" s="54" t="s">
        <v>105</v>
      </c>
      <c r="C355" s="54" t="s">
        <v>341</v>
      </c>
      <c r="D355" s="54"/>
      <c r="E355" s="72">
        <f>SUM(E356,E358)</f>
        <v>10624</v>
      </c>
      <c r="F355" s="78"/>
      <c r="G355" s="78"/>
      <c r="H355" s="72">
        <f t="shared" si="34"/>
        <v>10624</v>
      </c>
      <c r="I355" s="78"/>
      <c r="J355" s="72">
        <f t="shared" si="33"/>
        <v>10624</v>
      </c>
      <c r="K355" s="78"/>
      <c r="L355" s="78">
        <f t="shared" si="31"/>
        <v>10624</v>
      </c>
      <c r="M355" s="174"/>
      <c r="N355" s="29"/>
      <c r="O355" s="29"/>
      <c r="P355" s="78">
        <f t="shared" si="32"/>
        <v>10624</v>
      </c>
      <c r="Q355" s="78"/>
      <c r="R355" s="78"/>
      <c r="S355" s="77">
        <f t="shared" si="30"/>
        <v>10624</v>
      </c>
    </row>
    <row r="356" spans="1:19" ht="42" hidden="1" customHeight="1">
      <c r="A356" s="47" t="s">
        <v>72</v>
      </c>
      <c r="B356" s="56" t="s">
        <v>105</v>
      </c>
      <c r="C356" s="56" t="s">
        <v>449</v>
      </c>
      <c r="D356" s="56"/>
      <c r="E356" s="57">
        <f>SUM(E357)</f>
        <v>2491</v>
      </c>
      <c r="F356" s="78"/>
      <c r="G356" s="78"/>
      <c r="H356" s="72">
        <f t="shared" si="34"/>
        <v>2491</v>
      </c>
      <c r="I356" s="78"/>
      <c r="J356" s="72">
        <f t="shared" si="33"/>
        <v>2491</v>
      </c>
      <c r="K356" s="78"/>
      <c r="L356" s="78">
        <f t="shared" si="31"/>
        <v>2491</v>
      </c>
      <c r="M356" s="174"/>
      <c r="N356" s="29"/>
      <c r="O356" s="29"/>
      <c r="P356" s="78">
        <f t="shared" si="32"/>
        <v>2491</v>
      </c>
      <c r="Q356" s="78"/>
      <c r="R356" s="78"/>
      <c r="S356" s="77">
        <f t="shared" si="30"/>
        <v>2491</v>
      </c>
    </row>
    <row r="357" spans="1:19" ht="22.5" hidden="1" customHeight="1">
      <c r="A357" s="47" t="s">
        <v>314</v>
      </c>
      <c r="B357" s="56" t="s">
        <v>105</v>
      </c>
      <c r="C357" s="56" t="s">
        <v>449</v>
      </c>
      <c r="D357" s="56" t="s">
        <v>313</v>
      </c>
      <c r="E357" s="57">
        <v>2491</v>
      </c>
      <c r="F357" s="78"/>
      <c r="G357" s="78"/>
      <c r="H357" s="72">
        <f t="shared" si="34"/>
        <v>2491</v>
      </c>
      <c r="I357" s="78"/>
      <c r="J357" s="72">
        <f t="shared" si="33"/>
        <v>2491</v>
      </c>
      <c r="K357" s="78"/>
      <c r="L357" s="78">
        <f t="shared" si="31"/>
        <v>2491</v>
      </c>
      <c r="M357" s="174"/>
      <c r="N357" s="29"/>
      <c r="O357" s="29"/>
      <c r="P357" s="78">
        <f t="shared" si="32"/>
        <v>2491</v>
      </c>
      <c r="Q357" s="78"/>
      <c r="R357" s="78"/>
      <c r="S357" s="77">
        <f t="shared" si="30"/>
        <v>2491</v>
      </c>
    </row>
    <row r="358" spans="1:19" s="11" customFormat="1" ht="39.75" hidden="1" customHeight="1">
      <c r="A358" s="47" t="s">
        <v>721</v>
      </c>
      <c r="B358" s="61" t="s">
        <v>105</v>
      </c>
      <c r="C358" s="61" t="s">
        <v>367</v>
      </c>
      <c r="D358" s="61"/>
      <c r="E358" s="57">
        <f>E359</f>
        <v>8133</v>
      </c>
      <c r="F358" s="77"/>
      <c r="G358" s="77"/>
      <c r="H358" s="72">
        <f t="shared" si="34"/>
        <v>8133</v>
      </c>
      <c r="I358" s="77"/>
      <c r="J358" s="72">
        <f t="shared" si="33"/>
        <v>8133</v>
      </c>
      <c r="K358" s="77"/>
      <c r="L358" s="78">
        <f t="shared" si="31"/>
        <v>8133</v>
      </c>
      <c r="M358" s="193"/>
      <c r="N358" s="104"/>
      <c r="O358" s="104"/>
      <c r="P358" s="78">
        <f t="shared" si="32"/>
        <v>8133</v>
      </c>
      <c r="Q358" s="78"/>
      <c r="R358" s="78"/>
      <c r="S358" s="77">
        <f t="shared" si="30"/>
        <v>8133</v>
      </c>
    </row>
    <row r="359" spans="1:19" s="11" customFormat="1" ht="0.75" customHeight="1">
      <c r="A359" s="47" t="s">
        <v>314</v>
      </c>
      <c r="B359" s="61" t="s">
        <v>105</v>
      </c>
      <c r="C359" s="61" t="s">
        <v>367</v>
      </c>
      <c r="D359" s="61" t="s">
        <v>313</v>
      </c>
      <c r="E359" s="75">
        <v>8133</v>
      </c>
      <c r="F359" s="77"/>
      <c r="G359" s="77"/>
      <c r="H359" s="72">
        <f t="shared" si="34"/>
        <v>8133</v>
      </c>
      <c r="I359" s="77"/>
      <c r="J359" s="72">
        <f t="shared" si="33"/>
        <v>8133</v>
      </c>
      <c r="K359" s="77"/>
      <c r="L359" s="78">
        <f t="shared" si="31"/>
        <v>8133</v>
      </c>
      <c r="M359" s="193">
        <f>SUM(M10:M358)</f>
        <v>15711</v>
      </c>
      <c r="N359" s="104"/>
      <c r="O359" s="104"/>
      <c r="P359" s="78">
        <f t="shared" si="32"/>
        <v>8133</v>
      </c>
      <c r="Q359" s="78"/>
      <c r="R359" s="78"/>
      <c r="S359" s="77">
        <f t="shared" si="30"/>
        <v>8133</v>
      </c>
    </row>
    <row r="360" spans="1:19" ht="31.5" customHeight="1">
      <c r="A360" s="65" t="s">
        <v>663</v>
      </c>
      <c r="B360" s="58" t="s">
        <v>662</v>
      </c>
      <c r="C360" s="58" t="s">
        <v>238</v>
      </c>
      <c r="D360" s="58"/>
      <c r="E360" s="76">
        <f>E362</f>
        <v>0</v>
      </c>
      <c r="F360" s="76">
        <f t="shared" ref="F360" si="36">F362</f>
        <v>2300</v>
      </c>
      <c r="G360" s="76"/>
      <c r="H360" s="72">
        <f t="shared" si="34"/>
        <v>2300</v>
      </c>
      <c r="I360" s="76">
        <f>I362</f>
        <v>2294</v>
      </c>
      <c r="J360" s="72">
        <f t="shared" si="33"/>
        <v>4594</v>
      </c>
      <c r="K360" s="78">
        <f>K362</f>
        <v>600</v>
      </c>
      <c r="L360" s="78">
        <f t="shared" si="31"/>
        <v>5194</v>
      </c>
      <c r="M360" s="174"/>
      <c r="N360" s="29"/>
      <c r="O360" s="29">
        <f>O362</f>
        <v>450</v>
      </c>
      <c r="P360" s="77">
        <f t="shared" si="32"/>
        <v>5644</v>
      </c>
      <c r="Q360" s="77">
        <f>Q361+Q362+Q363</f>
        <v>4000</v>
      </c>
      <c r="R360" s="77">
        <f>R361+R362+R363</f>
        <v>1140</v>
      </c>
      <c r="S360" s="77">
        <f t="shared" si="30"/>
        <v>10784</v>
      </c>
    </row>
    <row r="361" spans="1:19" ht="33" customHeight="1">
      <c r="A361" s="44" t="s">
        <v>796</v>
      </c>
      <c r="B361" s="61" t="s">
        <v>662</v>
      </c>
      <c r="C361" s="61" t="s">
        <v>797</v>
      </c>
      <c r="D361" s="61" t="s">
        <v>665</v>
      </c>
      <c r="E361" s="76"/>
      <c r="F361" s="76"/>
      <c r="G361" s="76"/>
      <c r="H361" s="72"/>
      <c r="I361" s="76"/>
      <c r="J361" s="72"/>
      <c r="K361" s="78"/>
      <c r="L361" s="78"/>
      <c r="M361" s="174"/>
      <c r="N361" s="29"/>
      <c r="O361" s="29"/>
      <c r="P361" s="78">
        <f t="shared" si="32"/>
        <v>0</v>
      </c>
      <c r="Q361" s="78">
        <v>4000</v>
      </c>
      <c r="R361" s="78"/>
      <c r="S361" s="77">
        <f t="shared" si="30"/>
        <v>4000</v>
      </c>
    </row>
    <row r="362" spans="1:19" ht="37.5" customHeight="1">
      <c r="A362" s="44" t="s">
        <v>664</v>
      </c>
      <c r="B362" s="61" t="s">
        <v>662</v>
      </c>
      <c r="C362" s="61" t="s">
        <v>753</v>
      </c>
      <c r="D362" s="61" t="s">
        <v>665</v>
      </c>
      <c r="E362" s="73"/>
      <c r="F362" s="78">
        <v>2300</v>
      </c>
      <c r="G362" s="78"/>
      <c r="H362" s="57">
        <f t="shared" si="34"/>
        <v>2300</v>
      </c>
      <c r="I362" s="78">
        <v>2294</v>
      </c>
      <c r="J362" s="57">
        <f t="shared" si="33"/>
        <v>4594</v>
      </c>
      <c r="K362" s="78">
        <v>600</v>
      </c>
      <c r="L362" s="78">
        <f t="shared" si="31"/>
        <v>5194</v>
      </c>
      <c r="M362" s="174"/>
      <c r="N362" s="29"/>
      <c r="O362" s="29">
        <v>450</v>
      </c>
      <c r="P362" s="78">
        <f t="shared" si="32"/>
        <v>5644</v>
      </c>
      <c r="Q362" s="78"/>
      <c r="R362" s="78">
        <v>940</v>
      </c>
      <c r="S362" s="77">
        <f t="shared" si="30"/>
        <v>6584</v>
      </c>
    </row>
    <row r="363" spans="1:19" ht="45.75" customHeight="1">
      <c r="A363" s="44" t="s">
        <v>805</v>
      </c>
      <c r="B363" s="61" t="s">
        <v>662</v>
      </c>
      <c r="C363" s="61" t="s">
        <v>806</v>
      </c>
      <c r="D363" s="61" t="s">
        <v>665</v>
      </c>
      <c r="E363" s="249"/>
      <c r="F363" s="78"/>
      <c r="G363" s="78"/>
      <c r="H363" s="78"/>
      <c r="I363" s="78"/>
      <c r="J363" s="78"/>
      <c r="K363" s="78"/>
      <c r="L363" s="29"/>
      <c r="M363" s="174"/>
      <c r="N363" s="29"/>
      <c r="O363" s="29"/>
      <c r="P363" s="29"/>
      <c r="Q363" s="78"/>
      <c r="R363" s="78">
        <v>200</v>
      </c>
      <c r="S363" s="77">
        <f t="shared" si="30"/>
        <v>200</v>
      </c>
    </row>
    <row r="364" spans="1:19" ht="21" customHeight="1"/>
    <row r="365" spans="1:19" ht="42.75" customHeight="1"/>
    <row r="366" spans="1:19" ht="21" customHeight="1"/>
    <row r="367" spans="1:19" ht="24.75" customHeight="1"/>
    <row r="368" spans="1:19" ht="48" customHeight="1"/>
    <row r="369" spans="1:19" ht="21" customHeight="1"/>
    <row r="370" spans="1:19" s="10" customFormat="1" ht="36.75" customHeight="1">
      <c r="A370" s="33"/>
      <c r="B370" s="33"/>
      <c r="C370" s="33"/>
      <c r="D370" s="33"/>
      <c r="E370" s="130"/>
      <c r="F370" s="108"/>
      <c r="G370" s="108"/>
      <c r="H370" s="108"/>
      <c r="I370" s="108"/>
      <c r="J370" s="108"/>
      <c r="K370" s="108"/>
      <c r="L370" s="131"/>
      <c r="N370" s="131"/>
      <c r="O370" s="131"/>
      <c r="P370" s="131"/>
      <c r="Q370" s="108"/>
      <c r="R370" s="108"/>
      <c r="S370" s="250"/>
    </row>
    <row r="371" spans="1:19" s="10" customFormat="1" ht="24.75" customHeight="1">
      <c r="A371" s="33"/>
      <c r="B371" s="33"/>
      <c r="C371" s="33"/>
      <c r="D371" s="33"/>
      <c r="E371" s="130"/>
      <c r="F371" s="108"/>
      <c r="G371" s="108"/>
      <c r="H371" s="108"/>
      <c r="I371" s="108"/>
      <c r="J371" s="108"/>
      <c r="K371" s="108"/>
      <c r="L371" s="131"/>
      <c r="N371" s="131"/>
      <c r="O371" s="131"/>
      <c r="P371" s="131"/>
      <c r="Q371" s="108"/>
      <c r="R371" s="108"/>
      <c r="S371" s="250"/>
    </row>
  </sheetData>
  <mergeCells count="8">
    <mergeCell ref="E8:P8"/>
    <mergeCell ref="J1:L1"/>
    <mergeCell ref="A7:S7"/>
    <mergeCell ref="E4:S4"/>
    <mergeCell ref="E2:S2"/>
    <mergeCell ref="C3:S3"/>
    <mergeCell ref="C5:S5"/>
    <mergeCell ref="E6:S6"/>
  </mergeCells>
  <phoneticPr fontId="4" type="noConversion"/>
  <pageMargins left="0.98425196850393704" right="0" top="0.39370078740157483" bottom="0" header="0.51181102362204722" footer="0.51181102362204722"/>
  <pageSetup paperSize="9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56"/>
  <sheetViews>
    <sheetView workbookViewId="0">
      <selection activeCell="W8" sqref="W8"/>
    </sheetView>
  </sheetViews>
  <sheetFormatPr defaultRowHeight="12.75"/>
  <cols>
    <col min="1" max="1" width="4" customWidth="1"/>
    <col min="2" max="2" width="41.140625" style="156" customWidth="1"/>
    <col min="3" max="3" width="13.28515625" style="33" customWidth="1"/>
    <col min="4" max="4" width="10.28515625" style="33" customWidth="1"/>
    <col min="5" max="5" width="8.42578125" style="33" customWidth="1"/>
    <col min="6" max="6" width="15.140625" style="107" hidden="1" customWidth="1"/>
    <col min="7" max="8" width="9.140625" style="131" hidden="1" customWidth="1"/>
    <col min="9" max="9" width="13.5703125" style="131" hidden="1" customWidth="1"/>
    <col min="10" max="10" width="11.7109375" style="108" hidden="1" customWidth="1"/>
    <col min="11" max="11" width="12.85546875" style="131" hidden="1" customWidth="1"/>
    <col min="12" max="12" width="0" style="108" hidden="1" customWidth="1"/>
    <col min="13" max="13" width="12" style="131" hidden="1" customWidth="1"/>
    <col min="14" max="15" width="0" style="131" hidden="1" customWidth="1"/>
    <col min="16" max="16" width="11.42578125" style="131" customWidth="1"/>
    <col min="17" max="17" width="11.85546875" style="108" hidden="1" customWidth="1"/>
    <col min="18" max="18" width="11.85546875" style="108" customWidth="1"/>
    <col min="19" max="19" width="10.7109375" style="131" bestFit="1" customWidth="1"/>
  </cols>
  <sheetData>
    <row r="1" spans="2:19" ht="22.5" customHeight="1"/>
    <row r="2" spans="2:19" ht="15.75" customHeight="1">
      <c r="F2" s="297" t="s">
        <v>750</v>
      </c>
      <c r="G2" s="279"/>
      <c r="H2" s="279"/>
      <c r="I2" s="279"/>
      <c r="J2" s="279"/>
      <c r="K2" s="279"/>
      <c r="L2" s="275"/>
      <c r="M2" s="275"/>
      <c r="N2" s="275"/>
      <c r="O2" s="275"/>
      <c r="P2" s="275"/>
      <c r="Q2" s="275"/>
      <c r="R2" s="275"/>
      <c r="S2" s="275"/>
    </row>
    <row r="3" spans="2:19" ht="44.25" customHeight="1">
      <c r="C3" s="302" t="s">
        <v>815</v>
      </c>
      <c r="D3" s="262"/>
      <c r="E3" s="262"/>
      <c r="F3" s="262"/>
      <c r="G3" s="262"/>
      <c r="H3" s="262"/>
      <c r="I3" s="262"/>
      <c r="J3" s="262"/>
      <c r="K3" s="262"/>
      <c r="L3" s="260"/>
      <c r="M3" s="260"/>
      <c r="N3" s="260"/>
      <c r="O3" s="260"/>
      <c r="P3" s="260"/>
      <c r="Q3" s="260"/>
      <c r="R3" s="260"/>
      <c r="S3" s="260"/>
    </row>
    <row r="4" spans="2:19">
      <c r="B4" s="304" t="s">
        <v>595</v>
      </c>
      <c r="C4" s="304"/>
      <c r="D4" s="304"/>
      <c r="E4" s="304"/>
      <c r="F4" s="304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</row>
    <row r="5" spans="2:19" ht="40.5" customHeight="1">
      <c r="B5" s="136"/>
      <c r="C5" s="268" t="s">
        <v>678</v>
      </c>
      <c r="D5" s="268"/>
      <c r="E5" s="268"/>
      <c r="F5" s="303"/>
      <c r="G5" s="262"/>
      <c r="H5" s="262"/>
      <c r="I5" s="262"/>
      <c r="J5" s="262"/>
      <c r="K5" s="262"/>
      <c r="L5" s="260"/>
      <c r="M5" s="260"/>
      <c r="N5" s="260"/>
      <c r="O5" s="260"/>
      <c r="P5" s="260"/>
      <c r="Q5" s="260"/>
      <c r="R5" s="260"/>
      <c r="S5" s="260"/>
    </row>
    <row r="6" spans="2:19" ht="15.75" customHeight="1">
      <c r="B6" s="157"/>
      <c r="C6" s="66"/>
      <c r="D6" s="101"/>
      <c r="E6" s="101"/>
      <c r="F6" s="296" t="s">
        <v>187</v>
      </c>
      <c r="G6" s="301"/>
      <c r="H6" s="301"/>
      <c r="I6" s="301"/>
      <c r="J6" s="301"/>
      <c r="K6" s="301"/>
      <c r="L6" s="260"/>
      <c r="M6" s="260"/>
    </row>
    <row r="7" spans="2:19" ht="49.5" customHeight="1">
      <c r="B7" s="298" t="s">
        <v>720</v>
      </c>
      <c r="C7" s="298"/>
      <c r="D7" s="298"/>
      <c r="E7" s="298"/>
      <c r="F7" s="298"/>
      <c r="G7" s="264"/>
      <c r="H7" s="264"/>
      <c r="I7" s="264"/>
      <c r="J7" s="264"/>
      <c r="K7" s="264"/>
      <c r="L7" s="260"/>
      <c r="M7" s="260"/>
      <c r="N7" s="260"/>
      <c r="O7" s="260"/>
      <c r="P7" s="260"/>
      <c r="Q7" s="260"/>
      <c r="R7" s="260"/>
      <c r="S7" s="260"/>
    </row>
    <row r="8" spans="2:19" ht="18.75" customHeight="1">
      <c r="B8" s="139"/>
      <c r="C8" s="35"/>
      <c r="D8" s="35"/>
      <c r="E8" s="35"/>
      <c r="F8" s="285" t="s">
        <v>297</v>
      </c>
      <c r="G8" s="299"/>
      <c r="H8" s="299"/>
      <c r="I8" s="299"/>
      <c r="J8" s="299"/>
      <c r="K8" s="300"/>
      <c r="R8" s="108" t="s">
        <v>811</v>
      </c>
    </row>
    <row r="9" spans="2:19" ht="32.25" customHeight="1">
      <c r="B9" s="140" t="s">
        <v>157</v>
      </c>
      <c r="C9" s="36" t="s">
        <v>190</v>
      </c>
      <c r="D9" s="36" t="s">
        <v>133</v>
      </c>
      <c r="E9" s="36" t="s">
        <v>134</v>
      </c>
      <c r="F9" s="68" t="s">
        <v>616</v>
      </c>
      <c r="G9" s="78" t="s">
        <v>746</v>
      </c>
      <c r="H9" s="78" t="s">
        <v>746</v>
      </c>
      <c r="I9" s="68" t="s">
        <v>616</v>
      </c>
      <c r="J9" s="78" t="s">
        <v>746</v>
      </c>
      <c r="K9" s="68" t="s">
        <v>616</v>
      </c>
      <c r="L9" s="78" t="s">
        <v>746</v>
      </c>
      <c r="M9" s="68" t="s">
        <v>616</v>
      </c>
      <c r="N9" s="168" t="s">
        <v>782</v>
      </c>
      <c r="O9" s="78" t="s">
        <v>746</v>
      </c>
      <c r="P9" s="68" t="s">
        <v>616</v>
      </c>
      <c r="Q9" s="78" t="s">
        <v>746</v>
      </c>
      <c r="R9" s="78" t="s">
        <v>746</v>
      </c>
      <c r="S9" s="68" t="s">
        <v>616</v>
      </c>
    </row>
    <row r="10" spans="2:19" ht="23.25" customHeight="1">
      <c r="B10" s="141" t="s">
        <v>450</v>
      </c>
      <c r="C10" s="36"/>
      <c r="D10" s="36"/>
      <c r="E10" s="36"/>
      <c r="F10" s="72">
        <f>SUM(F199,F200,F225)</f>
        <v>810321.10000000009</v>
      </c>
      <c r="G10" s="72">
        <f>SUM(G199,G200,G225)</f>
        <v>39996.185999999994</v>
      </c>
      <c r="H10" s="72">
        <f>SUM(H199,H200,H225)</f>
        <v>24300.2</v>
      </c>
      <c r="I10" s="72">
        <f>F10+G10+H10</f>
        <v>874617.48600000003</v>
      </c>
      <c r="J10" s="72">
        <f>J199+J225</f>
        <v>41595.199999999997</v>
      </c>
      <c r="K10" s="72">
        <f>SUM(K199,K200,K225)</f>
        <v>916212.68599999999</v>
      </c>
      <c r="L10" s="72">
        <f>SUM(L199,L200,L225)</f>
        <v>59000</v>
      </c>
      <c r="M10" s="77">
        <f>K10+L10</f>
        <v>975212.68599999999</v>
      </c>
      <c r="N10" s="104">
        <f>N199+N200+N225+N240</f>
        <v>19569.999999999996</v>
      </c>
      <c r="O10" s="104">
        <f>O199+O200+O225+O240</f>
        <v>26308.5</v>
      </c>
      <c r="P10" s="77">
        <f>M10+N10+O10</f>
        <v>1021091.186</v>
      </c>
      <c r="Q10" s="77">
        <f>Q199+Q200+Q240</f>
        <v>29881.3</v>
      </c>
      <c r="R10" s="77">
        <f>R199+R200+R240</f>
        <v>213.5</v>
      </c>
      <c r="S10" s="77">
        <f>P10+Q10+R10</f>
        <v>1051185.986</v>
      </c>
    </row>
    <row r="11" spans="2:19" ht="34.5" customHeight="1">
      <c r="B11" s="142" t="s">
        <v>707</v>
      </c>
      <c r="C11" s="54" t="s">
        <v>252</v>
      </c>
      <c r="D11" s="54"/>
      <c r="E11" s="54"/>
      <c r="F11" s="72">
        <f>F12</f>
        <v>10280</v>
      </c>
      <c r="G11" s="29"/>
      <c r="H11" s="29"/>
      <c r="I11" s="72">
        <f t="shared" ref="I11:I74" si="0">F11+G11+H11</f>
        <v>10280</v>
      </c>
      <c r="J11" s="78"/>
      <c r="K11" s="72">
        <f t="shared" ref="K11:K62" si="1">F11+G11</f>
        <v>10280</v>
      </c>
      <c r="L11" s="78">
        <f>L12</f>
        <v>1300</v>
      </c>
      <c r="M11" s="77">
        <f t="shared" ref="M11:M74" si="2">K11+L11</f>
        <v>11580</v>
      </c>
      <c r="N11" s="29"/>
      <c r="O11" s="29"/>
      <c r="P11" s="77">
        <f t="shared" ref="P11:P74" si="3">M11+N11+O11</f>
        <v>11580</v>
      </c>
      <c r="Q11" s="78"/>
      <c r="R11" s="78"/>
      <c r="S11" s="77">
        <f t="shared" ref="S11:S74" si="4">P11+Q11+R11</f>
        <v>11580</v>
      </c>
    </row>
    <row r="12" spans="2:19" ht="24.75" hidden="1" customHeight="1">
      <c r="B12" s="51" t="s">
        <v>117</v>
      </c>
      <c r="C12" s="56" t="s">
        <v>594</v>
      </c>
      <c r="D12" s="56" t="s">
        <v>219</v>
      </c>
      <c r="E12" s="56"/>
      <c r="F12" s="57">
        <f>F13+F15+F18+F20+F22</f>
        <v>10280</v>
      </c>
      <c r="G12" s="29"/>
      <c r="H12" s="29"/>
      <c r="I12" s="72">
        <f t="shared" si="0"/>
        <v>10280</v>
      </c>
      <c r="J12" s="78"/>
      <c r="K12" s="72">
        <f t="shared" si="1"/>
        <v>10280</v>
      </c>
      <c r="L12" s="78">
        <f>L13</f>
        <v>1300</v>
      </c>
      <c r="M12" s="77">
        <f t="shared" si="2"/>
        <v>11580</v>
      </c>
      <c r="N12" s="29"/>
      <c r="O12" s="29"/>
      <c r="P12" s="77">
        <f t="shared" si="3"/>
        <v>11580</v>
      </c>
      <c r="Q12" s="78"/>
      <c r="R12" s="78"/>
      <c r="S12" s="77">
        <f t="shared" si="4"/>
        <v>11580</v>
      </c>
    </row>
    <row r="13" spans="2:19" ht="28.5" hidden="1" customHeight="1">
      <c r="B13" s="51" t="s">
        <v>278</v>
      </c>
      <c r="C13" s="56" t="s">
        <v>472</v>
      </c>
      <c r="D13" s="56" t="s">
        <v>309</v>
      </c>
      <c r="E13" s="56"/>
      <c r="F13" s="57">
        <f>SUM(F14)</f>
        <v>6280</v>
      </c>
      <c r="G13" s="29"/>
      <c r="H13" s="29"/>
      <c r="I13" s="72">
        <f t="shared" si="0"/>
        <v>6280</v>
      </c>
      <c r="J13" s="78"/>
      <c r="K13" s="72">
        <f t="shared" si="1"/>
        <v>6280</v>
      </c>
      <c r="L13" s="78">
        <f>L14</f>
        <v>1300</v>
      </c>
      <c r="M13" s="77">
        <f t="shared" si="2"/>
        <v>7580</v>
      </c>
      <c r="N13" s="29"/>
      <c r="O13" s="29"/>
      <c r="P13" s="77">
        <f t="shared" si="3"/>
        <v>7580</v>
      </c>
      <c r="Q13" s="78"/>
      <c r="R13" s="78"/>
      <c r="S13" s="77">
        <f t="shared" si="4"/>
        <v>7580</v>
      </c>
    </row>
    <row r="14" spans="2:19" ht="30" hidden="1" customHeight="1">
      <c r="B14" s="51" t="s">
        <v>148</v>
      </c>
      <c r="C14" s="56" t="s">
        <v>472</v>
      </c>
      <c r="D14" s="56" t="s">
        <v>309</v>
      </c>
      <c r="E14" s="56" t="s">
        <v>147</v>
      </c>
      <c r="F14" s="57">
        <v>6280</v>
      </c>
      <c r="G14" s="29"/>
      <c r="H14" s="29"/>
      <c r="I14" s="72">
        <f t="shared" si="0"/>
        <v>6280</v>
      </c>
      <c r="J14" s="78"/>
      <c r="K14" s="72">
        <f t="shared" si="1"/>
        <v>6280</v>
      </c>
      <c r="L14" s="78">
        <v>1300</v>
      </c>
      <c r="M14" s="77">
        <f t="shared" si="2"/>
        <v>7580</v>
      </c>
      <c r="N14" s="29"/>
      <c r="O14" s="29"/>
      <c r="P14" s="77">
        <f t="shared" si="3"/>
        <v>7580</v>
      </c>
      <c r="Q14" s="78"/>
      <c r="R14" s="78"/>
      <c r="S14" s="77">
        <f t="shared" si="4"/>
        <v>7580</v>
      </c>
    </row>
    <row r="15" spans="2:19" ht="20.25" hidden="1" customHeight="1">
      <c r="B15" s="103" t="s">
        <v>267</v>
      </c>
      <c r="C15" s="56" t="s">
        <v>421</v>
      </c>
      <c r="D15" s="56"/>
      <c r="E15" s="56"/>
      <c r="F15" s="57">
        <f>F16</f>
        <v>800</v>
      </c>
      <c r="G15" s="29"/>
      <c r="H15" s="29"/>
      <c r="I15" s="72">
        <f t="shared" si="0"/>
        <v>800</v>
      </c>
      <c r="J15" s="78"/>
      <c r="K15" s="72">
        <f t="shared" si="1"/>
        <v>800</v>
      </c>
      <c r="L15" s="78"/>
      <c r="M15" s="77">
        <f t="shared" si="2"/>
        <v>800</v>
      </c>
      <c r="N15" s="29"/>
      <c r="O15" s="29"/>
      <c r="P15" s="77">
        <f t="shared" si="3"/>
        <v>800</v>
      </c>
      <c r="Q15" s="78"/>
      <c r="R15" s="78"/>
      <c r="S15" s="77">
        <f t="shared" si="4"/>
        <v>800</v>
      </c>
    </row>
    <row r="16" spans="2:19" ht="18" hidden="1" customHeight="1">
      <c r="B16" s="51" t="s">
        <v>61</v>
      </c>
      <c r="C16" s="56" t="s">
        <v>421</v>
      </c>
      <c r="D16" s="56" t="s">
        <v>324</v>
      </c>
      <c r="E16" s="56"/>
      <c r="F16" s="57">
        <f>F17</f>
        <v>800</v>
      </c>
      <c r="G16" s="29"/>
      <c r="H16" s="29"/>
      <c r="I16" s="72">
        <f t="shared" si="0"/>
        <v>800</v>
      </c>
      <c r="J16" s="78"/>
      <c r="K16" s="72">
        <f t="shared" si="1"/>
        <v>800</v>
      </c>
      <c r="L16" s="78"/>
      <c r="M16" s="77">
        <f t="shared" si="2"/>
        <v>800</v>
      </c>
      <c r="N16" s="29"/>
      <c r="O16" s="29"/>
      <c r="P16" s="77">
        <f t="shared" si="3"/>
        <v>800</v>
      </c>
      <c r="Q16" s="78"/>
      <c r="R16" s="78"/>
      <c r="S16" s="77">
        <f t="shared" si="4"/>
        <v>800</v>
      </c>
    </row>
    <row r="17" spans="2:19" ht="33" hidden="1" customHeight="1">
      <c r="B17" s="143" t="s">
        <v>192</v>
      </c>
      <c r="C17" s="56" t="s">
        <v>421</v>
      </c>
      <c r="D17" s="56" t="s">
        <v>324</v>
      </c>
      <c r="E17" s="56" t="s">
        <v>191</v>
      </c>
      <c r="F17" s="57">
        <v>800</v>
      </c>
      <c r="G17" s="29"/>
      <c r="H17" s="29"/>
      <c r="I17" s="72">
        <f t="shared" si="0"/>
        <v>800</v>
      </c>
      <c r="J17" s="78"/>
      <c r="K17" s="72">
        <f t="shared" si="1"/>
        <v>800</v>
      </c>
      <c r="L17" s="78"/>
      <c r="M17" s="77">
        <f t="shared" si="2"/>
        <v>800</v>
      </c>
      <c r="N17" s="29"/>
      <c r="O17" s="29"/>
      <c r="P17" s="77">
        <f t="shared" si="3"/>
        <v>800</v>
      </c>
      <c r="Q17" s="78"/>
      <c r="R17" s="78"/>
      <c r="S17" s="77">
        <f t="shared" si="4"/>
        <v>800</v>
      </c>
    </row>
    <row r="18" spans="2:19" ht="30.75" hidden="1" customHeight="1">
      <c r="B18" s="51" t="s">
        <v>268</v>
      </c>
      <c r="C18" s="56" t="s">
        <v>422</v>
      </c>
      <c r="D18" s="56"/>
      <c r="E18" s="56"/>
      <c r="F18" s="57">
        <f>SUM(F19)</f>
        <v>2600</v>
      </c>
      <c r="G18" s="29"/>
      <c r="H18" s="29"/>
      <c r="I18" s="72">
        <f t="shared" si="0"/>
        <v>2600</v>
      </c>
      <c r="J18" s="78"/>
      <c r="K18" s="72">
        <f t="shared" si="1"/>
        <v>2600</v>
      </c>
      <c r="L18" s="78"/>
      <c r="M18" s="77">
        <f t="shared" si="2"/>
        <v>2600</v>
      </c>
      <c r="N18" s="29"/>
      <c r="O18" s="29"/>
      <c r="P18" s="77">
        <f t="shared" si="3"/>
        <v>2600</v>
      </c>
      <c r="Q18" s="78"/>
      <c r="R18" s="78"/>
      <c r="S18" s="77">
        <f t="shared" si="4"/>
        <v>2600</v>
      </c>
    </row>
    <row r="19" spans="2:19" ht="21.75" hidden="1" customHeight="1">
      <c r="B19" s="144" t="s">
        <v>283</v>
      </c>
      <c r="C19" s="56" t="s">
        <v>422</v>
      </c>
      <c r="D19" s="56" t="s">
        <v>324</v>
      </c>
      <c r="E19" s="56" t="s">
        <v>299</v>
      </c>
      <c r="F19" s="57">
        <v>2600</v>
      </c>
      <c r="G19" s="29"/>
      <c r="H19" s="29"/>
      <c r="I19" s="72">
        <f t="shared" si="0"/>
        <v>2600</v>
      </c>
      <c r="J19" s="78"/>
      <c r="K19" s="72">
        <f t="shared" si="1"/>
        <v>2600</v>
      </c>
      <c r="L19" s="78"/>
      <c r="M19" s="77">
        <f t="shared" si="2"/>
        <v>2600</v>
      </c>
      <c r="N19" s="29"/>
      <c r="O19" s="29"/>
      <c r="P19" s="77">
        <f t="shared" si="3"/>
        <v>2600</v>
      </c>
      <c r="Q19" s="78"/>
      <c r="R19" s="78"/>
      <c r="S19" s="77">
        <f t="shared" si="4"/>
        <v>2600</v>
      </c>
    </row>
    <row r="20" spans="2:19" ht="37.5" hidden="1" customHeight="1">
      <c r="B20" s="145" t="s">
        <v>481</v>
      </c>
      <c r="C20" s="56" t="s">
        <v>479</v>
      </c>
      <c r="D20" s="56" t="s">
        <v>324</v>
      </c>
      <c r="E20" s="56"/>
      <c r="F20" s="57">
        <v>100</v>
      </c>
      <c r="G20" s="29"/>
      <c r="H20" s="29"/>
      <c r="I20" s="72">
        <f t="shared" si="0"/>
        <v>100</v>
      </c>
      <c r="J20" s="78"/>
      <c r="K20" s="72">
        <f t="shared" si="1"/>
        <v>100</v>
      </c>
      <c r="L20" s="78"/>
      <c r="M20" s="77">
        <f t="shared" si="2"/>
        <v>100</v>
      </c>
      <c r="N20" s="29"/>
      <c r="O20" s="29"/>
      <c r="P20" s="77">
        <f t="shared" si="3"/>
        <v>100</v>
      </c>
      <c r="Q20" s="78"/>
      <c r="R20" s="78"/>
      <c r="S20" s="77">
        <f t="shared" si="4"/>
        <v>100</v>
      </c>
    </row>
    <row r="21" spans="2:19" ht="37.5" hidden="1" customHeight="1">
      <c r="B21" s="143" t="s">
        <v>192</v>
      </c>
      <c r="C21" s="56" t="s">
        <v>479</v>
      </c>
      <c r="D21" s="56" t="s">
        <v>324</v>
      </c>
      <c r="E21" s="56" t="s">
        <v>191</v>
      </c>
      <c r="F21" s="57">
        <v>100</v>
      </c>
      <c r="G21" s="29"/>
      <c r="H21" s="29"/>
      <c r="I21" s="72">
        <f t="shared" si="0"/>
        <v>100</v>
      </c>
      <c r="J21" s="78"/>
      <c r="K21" s="72">
        <f t="shared" si="1"/>
        <v>100</v>
      </c>
      <c r="L21" s="78"/>
      <c r="M21" s="77">
        <f t="shared" si="2"/>
        <v>100</v>
      </c>
      <c r="N21" s="29"/>
      <c r="O21" s="29"/>
      <c r="P21" s="77">
        <f t="shared" si="3"/>
        <v>100</v>
      </c>
      <c r="Q21" s="78"/>
      <c r="R21" s="78"/>
      <c r="S21" s="77">
        <f t="shared" si="4"/>
        <v>100</v>
      </c>
    </row>
    <row r="22" spans="2:19" ht="22.5" hidden="1" customHeight="1">
      <c r="B22" s="145" t="s">
        <v>615</v>
      </c>
      <c r="C22" s="56" t="s">
        <v>614</v>
      </c>
      <c r="D22" s="56" t="s">
        <v>324</v>
      </c>
      <c r="E22" s="56"/>
      <c r="F22" s="57">
        <f>F23</f>
        <v>500</v>
      </c>
      <c r="G22" s="29"/>
      <c r="H22" s="29"/>
      <c r="I22" s="72">
        <f t="shared" si="0"/>
        <v>500</v>
      </c>
      <c r="J22" s="78"/>
      <c r="K22" s="72">
        <f t="shared" si="1"/>
        <v>500</v>
      </c>
      <c r="L22" s="78"/>
      <c r="M22" s="77">
        <f t="shared" si="2"/>
        <v>500</v>
      </c>
      <c r="N22" s="29"/>
      <c r="O22" s="29"/>
      <c r="P22" s="77">
        <f t="shared" si="3"/>
        <v>500</v>
      </c>
      <c r="Q22" s="78"/>
      <c r="R22" s="78"/>
      <c r="S22" s="77">
        <f t="shared" si="4"/>
        <v>500</v>
      </c>
    </row>
    <row r="23" spans="2:19" ht="27" hidden="1" customHeight="1">
      <c r="B23" s="143" t="s">
        <v>192</v>
      </c>
      <c r="C23" s="56" t="s">
        <v>614</v>
      </c>
      <c r="D23" s="56" t="s">
        <v>324</v>
      </c>
      <c r="E23" s="56" t="s">
        <v>191</v>
      </c>
      <c r="F23" s="57">
        <v>500</v>
      </c>
      <c r="G23" s="29"/>
      <c r="H23" s="29"/>
      <c r="I23" s="72">
        <f t="shared" si="0"/>
        <v>500</v>
      </c>
      <c r="J23" s="78"/>
      <c r="K23" s="72">
        <f t="shared" si="1"/>
        <v>500</v>
      </c>
      <c r="L23" s="78"/>
      <c r="M23" s="77">
        <f t="shared" si="2"/>
        <v>500</v>
      </c>
      <c r="N23" s="29"/>
      <c r="O23" s="29"/>
      <c r="P23" s="77">
        <f t="shared" si="3"/>
        <v>500</v>
      </c>
      <c r="Q23" s="78"/>
      <c r="R23" s="78"/>
      <c r="S23" s="77">
        <f t="shared" si="4"/>
        <v>500</v>
      </c>
    </row>
    <row r="24" spans="2:19" ht="42.75" customHeight="1">
      <c r="B24" s="146" t="s">
        <v>708</v>
      </c>
      <c r="C24" s="54" t="s">
        <v>249</v>
      </c>
      <c r="D24" s="53" t="s">
        <v>308</v>
      </c>
      <c r="E24" s="54"/>
      <c r="F24" s="72">
        <f>F25</f>
        <v>200</v>
      </c>
      <c r="G24" s="29"/>
      <c r="H24" s="29"/>
      <c r="I24" s="72">
        <f t="shared" si="0"/>
        <v>200</v>
      </c>
      <c r="J24" s="78"/>
      <c r="K24" s="72">
        <f t="shared" si="1"/>
        <v>200</v>
      </c>
      <c r="L24" s="78"/>
      <c r="M24" s="77">
        <f t="shared" si="2"/>
        <v>200</v>
      </c>
      <c r="N24" s="29"/>
      <c r="O24" s="29"/>
      <c r="P24" s="77">
        <f t="shared" si="3"/>
        <v>200</v>
      </c>
      <c r="Q24" s="78"/>
      <c r="R24" s="78"/>
      <c r="S24" s="77">
        <f t="shared" si="4"/>
        <v>200</v>
      </c>
    </row>
    <row r="25" spans="2:19" ht="30" hidden="1" customHeight="1">
      <c r="B25" s="51" t="s">
        <v>400</v>
      </c>
      <c r="C25" s="56" t="s">
        <v>401</v>
      </c>
      <c r="D25" s="55"/>
      <c r="E25" s="56"/>
      <c r="F25" s="57">
        <f>F26</f>
        <v>200</v>
      </c>
      <c r="G25" s="29"/>
      <c r="H25" s="29"/>
      <c r="I25" s="72">
        <f t="shared" si="0"/>
        <v>200</v>
      </c>
      <c r="J25" s="78"/>
      <c r="K25" s="57">
        <f t="shared" si="1"/>
        <v>200</v>
      </c>
      <c r="L25" s="78"/>
      <c r="M25" s="77">
        <f t="shared" si="2"/>
        <v>200</v>
      </c>
      <c r="N25" s="29"/>
      <c r="O25" s="29"/>
      <c r="P25" s="77">
        <f t="shared" si="3"/>
        <v>200</v>
      </c>
      <c r="Q25" s="78"/>
      <c r="R25" s="78"/>
      <c r="S25" s="77">
        <f t="shared" si="4"/>
        <v>200</v>
      </c>
    </row>
    <row r="26" spans="2:19" ht="30" hidden="1" customHeight="1">
      <c r="B26" s="143" t="s">
        <v>4</v>
      </c>
      <c r="C26" s="56" t="s">
        <v>443</v>
      </c>
      <c r="D26" s="55"/>
      <c r="E26" s="56" t="s">
        <v>191</v>
      </c>
      <c r="F26" s="57">
        <v>200</v>
      </c>
      <c r="G26" s="29"/>
      <c r="H26" s="29"/>
      <c r="I26" s="72">
        <f t="shared" si="0"/>
        <v>200</v>
      </c>
      <c r="J26" s="78"/>
      <c r="K26" s="57">
        <f t="shared" si="1"/>
        <v>200</v>
      </c>
      <c r="L26" s="78"/>
      <c r="M26" s="77">
        <f t="shared" si="2"/>
        <v>200</v>
      </c>
      <c r="N26" s="29"/>
      <c r="O26" s="29"/>
      <c r="P26" s="77">
        <f t="shared" si="3"/>
        <v>200</v>
      </c>
      <c r="Q26" s="78"/>
      <c r="R26" s="78"/>
      <c r="S26" s="77">
        <f t="shared" si="4"/>
        <v>200</v>
      </c>
    </row>
    <row r="27" spans="2:19" ht="32.25" customHeight="1">
      <c r="B27" s="147" t="s">
        <v>709</v>
      </c>
      <c r="C27" s="54" t="s">
        <v>343</v>
      </c>
      <c r="D27" s="54"/>
      <c r="E27" s="56"/>
      <c r="F27" s="72">
        <f>SUM(F28,F33)</f>
        <v>81906.899999999994</v>
      </c>
      <c r="G27" s="72">
        <f t="shared" ref="G27" si="5">SUM(G28,G33)</f>
        <v>-635.23</v>
      </c>
      <c r="H27" s="72">
        <f>H42+H43</f>
        <v>951.7</v>
      </c>
      <c r="I27" s="72">
        <f t="shared" si="0"/>
        <v>82223.37</v>
      </c>
      <c r="J27" s="72">
        <f>J33</f>
        <v>258.5</v>
      </c>
      <c r="K27" s="72">
        <f>F27+G27+H27</f>
        <v>82223.37</v>
      </c>
      <c r="L27" s="78"/>
      <c r="M27" s="77">
        <f t="shared" si="2"/>
        <v>82223.37</v>
      </c>
      <c r="N27" s="29"/>
      <c r="O27" s="29">
        <f>O33+O54</f>
        <v>183</v>
      </c>
      <c r="P27" s="77">
        <f t="shared" si="3"/>
        <v>82406.37</v>
      </c>
      <c r="Q27" s="77">
        <v>570</v>
      </c>
      <c r="R27" s="77">
        <v>197.5</v>
      </c>
      <c r="S27" s="77">
        <f t="shared" si="4"/>
        <v>83173.87</v>
      </c>
    </row>
    <row r="28" spans="2:19" ht="36.75" hidden="1" customHeight="1">
      <c r="B28" s="147" t="s">
        <v>5</v>
      </c>
      <c r="C28" s="54" t="s">
        <v>344</v>
      </c>
      <c r="D28" s="54"/>
      <c r="E28" s="54"/>
      <c r="F28" s="72">
        <f>SUM(F30)</f>
        <v>20169</v>
      </c>
      <c r="G28" s="29"/>
      <c r="H28" s="29"/>
      <c r="I28" s="72">
        <f t="shared" si="0"/>
        <v>20169</v>
      </c>
      <c r="J28" s="78"/>
      <c r="K28" s="72">
        <f t="shared" ref="K28:K43" si="6">F28+G28+H28</f>
        <v>20169</v>
      </c>
      <c r="L28" s="78"/>
      <c r="M28" s="77">
        <f t="shared" si="2"/>
        <v>20169</v>
      </c>
      <c r="N28" s="29"/>
      <c r="O28" s="29"/>
      <c r="P28" s="77">
        <f t="shared" si="3"/>
        <v>20169</v>
      </c>
      <c r="Q28" s="78"/>
      <c r="R28" s="78"/>
      <c r="S28" s="77">
        <f t="shared" si="4"/>
        <v>20169</v>
      </c>
    </row>
    <row r="29" spans="2:19" ht="23.25" hidden="1" customHeight="1">
      <c r="B29" s="49" t="s">
        <v>439</v>
      </c>
      <c r="C29" s="56" t="s">
        <v>440</v>
      </c>
      <c r="D29" s="54"/>
      <c r="E29" s="54"/>
      <c r="F29" s="57">
        <f>SUM(F30)</f>
        <v>20169</v>
      </c>
      <c r="G29" s="29"/>
      <c r="H29" s="29"/>
      <c r="I29" s="72">
        <f t="shared" si="0"/>
        <v>20169</v>
      </c>
      <c r="J29" s="78"/>
      <c r="K29" s="72">
        <f t="shared" si="6"/>
        <v>20169</v>
      </c>
      <c r="L29" s="78"/>
      <c r="M29" s="77">
        <f t="shared" si="2"/>
        <v>20169</v>
      </c>
      <c r="N29" s="29"/>
      <c r="O29" s="29"/>
      <c r="P29" s="77">
        <f t="shared" si="3"/>
        <v>20169</v>
      </c>
      <c r="Q29" s="78"/>
      <c r="R29" s="78"/>
      <c r="S29" s="77">
        <f t="shared" si="4"/>
        <v>20169</v>
      </c>
    </row>
    <row r="30" spans="2:19" ht="35.25" hidden="1" customHeight="1">
      <c r="B30" s="143" t="s">
        <v>6</v>
      </c>
      <c r="C30" s="56" t="s">
        <v>441</v>
      </c>
      <c r="D30" s="56"/>
      <c r="E30" s="56"/>
      <c r="F30" s="57">
        <f>F31</f>
        <v>20169</v>
      </c>
      <c r="G30" s="29"/>
      <c r="H30" s="29"/>
      <c r="I30" s="72">
        <f t="shared" si="0"/>
        <v>20169</v>
      </c>
      <c r="J30" s="78"/>
      <c r="K30" s="72">
        <f t="shared" si="6"/>
        <v>20169</v>
      </c>
      <c r="L30" s="78"/>
      <c r="M30" s="77">
        <f t="shared" si="2"/>
        <v>20169</v>
      </c>
      <c r="N30" s="29"/>
      <c r="O30" s="29"/>
      <c r="P30" s="77">
        <f t="shared" si="3"/>
        <v>20169</v>
      </c>
      <c r="Q30" s="78"/>
      <c r="R30" s="78"/>
      <c r="S30" s="77">
        <f t="shared" si="4"/>
        <v>20169</v>
      </c>
    </row>
    <row r="31" spans="2:19" ht="24" hidden="1" customHeight="1">
      <c r="B31" s="103" t="s">
        <v>163</v>
      </c>
      <c r="C31" s="56" t="s">
        <v>441</v>
      </c>
      <c r="D31" s="56" t="s">
        <v>162</v>
      </c>
      <c r="E31" s="56"/>
      <c r="F31" s="57">
        <f>F32</f>
        <v>20169</v>
      </c>
      <c r="G31" s="29"/>
      <c r="H31" s="29"/>
      <c r="I31" s="72">
        <f t="shared" si="0"/>
        <v>20169</v>
      </c>
      <c r="J31" s="78"/>
      <c r="K31" s="72">
        <f t="shared" si="6"/>
        <v>20169</v>
      </c>
      <c r="L31" s="78"/>
      <c r="M31" s="77">
        <f t="shared" si="2"/>
        <v>20169</v>
      </c>
      <c r="N31" s="29"/>
      <c r="O31" s="29"/>
      <c r="P31" s="77">
        <f t="shared" si="3"/>
        <v>20169</v>
      </c>
      <c r="Q31" s="78"/>
      <c r="R31" s="78"/>
      <c r="S31" s="77">
        <f t="shared" si="4"/>
        <v>20169</v>
      </c>
    </row>
    <row r="32" spans="2:19" ht="27.75" hidden="1" customHeight="1">
      <c r="B32" s="143" t="s">
        <v>291</v>
      </c>
      <c r="C32" s="56" t="s">
        <v>441</v>
      </c>
      <c r="D32" s="56" t="s">
        <v>466</v>
      </c>
      <c r="E32" s="56" t="s">
        <v>537</v>
      </c>
      <c r="F32" s="57">
        <v>20169</v>
      </c>
      <c r="G32" s="29"/>
      <c r="H32" s="29"/>
      <c r="I32" s="72">
        <f t="shared" si="0"/>
        <v>20169</v>
      </c>
      <c r="J32" s="78"/>
      <c r="K32" s="72">
        <f t="shared" si="6"/>
        <v>20169</v>
      </c>
      <c r="L32" s="78"/>
      <c r="M32" s="77">
        <f t="shared" si="2"/>
        <v>20169</v>
      </c>
      <c r="N32" s="29"/>
      <c r="O32" s="29"/>
      <c r="P32" s="77">
        <f t="shared" si="3"/>
        <v>20169</v>
      </c>
      <c r="Q32" s="78"/>
      <c r="R32" s="78"/>
      <c r="S32" s="77">
        <f t="shared" si="4"/>
        <v>20169</v>
      </c>
    </row>
    <row r="33" spans="2:19" ht="42.75" hidden="1" customHeight="1">
      <c r="B33" s="147" t="s">
        <v>34</v>
      </c>
      <c r="C33" s="54" t="s">
        <v>370</v>
      </c>
      <c r="D33" s="54"/>
      <c r="E33" s="54"/>
      <c r="F33" s="72">
        <f>F34+F44+F48+F54+F57</f>
        <v>61737.899999999994</v>
      </c>
      <c r="G33" s="72">
        <f t="shared" ref="G33" si="7">G34+G44+G48+G54+G57</f>
        <v>-635.23</v>
      </c>
      <c r="H33" s="72"/>
      <c r="I33" s="72">
        <f t="shared" si="0"/>
        <v>61102.669999999991</v>
      </c>
      <c r="J33" s="72">
        <f>J34+J48</f>
        <v>258.5</v>
      </c>
      <c r="K33" s="72">
        <f>I33+J33</f>
        <v>61361.169999999991</v>
      </c>
      <c r="L33" s="78"/>
      <c r="M33" s="77">
        <f t="shared" si="2"/>
        <v>61361.169999999991</v>
      </c>
      <c r="N33" s="29"/>
      <c r="O33" s="29">
        <f>O34</f>
        <v>1</v>
      </c>
      <c r="P33" s="77">
        <f t="shared" si="3"/>
        <v>61362.169999999991</v>
      </c>
      <c r="Q33" s="78"/>
      <c r="R33" s="78"/>
      <c r="S33" s="77">
        <f t="shared" si="4"/>
        <v>61362.169999999991</v>
      </c>
    </row>
    <row r="34" spans="2:19" ht="30" hidden="1" customHeight="1">
      <c r="B34" s="143" t="s">
        <v>496</v>
      </c>
      <c r="C34" s="56" t="s">
        <v>430</v>
      </c>
      <c r="D34" s="56"/>
      <c r="E34" s="56"/>
      <c r="F34" s="72">
        <f>SUM(F35)</f>
        <v>35193.199999999997</v>
      </c>
      <c r="G34" s="72">
        <f t="shared" ref="G34" si="8">SUM(G35)</f>
        <v>-311.39999999999998</v>
      </c>
      <c r="H34" s="72"/>
      <c r="I34" s="72">
        <f t="shared" si="0"/>
        <v>34881.799999999996</v>
      </c>
      <c r="J34" s="72">
        <f>J35</f>
        <v>108.5</v>
      </c>
      <c r="K34" s="72">
        <f t="shared" ref="K34:K41" si="9">I34+J34</f>
        <v>34990.299999999996</v>
      </c>
      <c r="L34" s="78"/>
      <c r="M34" s="77">
        <f t="shared" si="2"/>
        <v>34990.299999999996</v>
      </c>
      <c r="N34" s="29"/>
      <c r="O34" s="29">
        <f>O35</f>
        <v>1</v>
      </c>
      <c r="P34" s="77">
        <f t="shared" si="3"/>
        <v>34991.299999999996</v>
      </c>
      <c r="Q34" s="78"/>
      <c r="R34" s="78"/>
      <c r="S34" s="77">
        <f t="shared" si="4"/>
        <v>34991.299999999996</v>
      </c>
    </row>
    <row r="35" spans="2:19" ht="23.25" hidden="1" customHeight="1">
      <c r="B35" s="51" t="s">
        <v>100</v>
      </c>
      <c r="C35" s="56" t="s">
        <v>430</v>
      </c>
      <c r="D35" s="56" t="s">
        <v>101</v>
      </c>
      <c r="E35" s="56"/>
      <c r="F35" s="57">
        <f>F36+F38</f>
        <v>35193.199999999997</v>
      </c>
      <c r="G35" s="57">
        <f t="shared" ref="G35" si="10">G36+G38</f>
        <v>-311.39999999999998</v>
      </c>
      <c r="H35" s="57"/>
      <c r="I35" s="72">
        <f t="shared" si="0"/>
        <v>34881.799999999996</v>
      </c>
      <c r="J35" s="72">
        <f>J40+J41</f>
        <v>108.5</v>
      </c>
      <c r="K35" s="72">
        <f t="shared" si="9"/>
        <v>34990.299999999996</v>
      </c>
      <c r="L35" s="78"/>
      <c r="M35" s="77">
        <f t="shared" si="2"/>
        <v>34990.299999999996</v>
      </c>
      <c r="N35" s="29"/>
      <c r="O35" s="29">
        <f>O43</f>
        <v>1</v>
      </c>
      <c r="P35" s="77">
        <f t="shared" si="3"/>
        <v>34991.299999999996</v>
      </c>
      <c r="Q35" s="78"/>
      <c r="R35" s="78"/>
      <c r="S35" s="77">
        <f t="shared" si="4"/>
        <v>34991.299999999996</v>
      </c>
    </row>
    <row r="36" spans="2:19" ht="38.25" hidden="1" customHeight="1">
      <c r="B36" s="49" t="s">
        <v>277</v>
      </c>
      <c r="C36" s="56" t="s">
        <v>437</v>
      </c>
      <c r="D36" s="56" t="s">
        <v>102</v>
      </c>
      <c r="E36" s="56"/>
      <c r="F36" s="57">
        <f>SUM(F37)</f>
        <v>27781.8</v>
      </c>
      <c r="G36" s="29"/>
      <c r="H36" s="29"/>
      <c r="I36" s="72">
        <f t="shared" si="0"/>
        <v>27781.8</v>
      </c>
      <c r="J36" s="78"/>
      <c r="K36" s="72">
        <f t="shared" si="9"/>
        <v>27781.8</v>
      </c>
      <c r="L36" s="78"/>
      <c r="M36" s="77">
        <f t="shared" si="2"/>
        <v>27781.8</v>
      </c>
      <c r="N36" s="29"/>
      <c r="O36" s="29"/>
      <c r="P36" s="77">
        <f t="shared" si="3"/>
        <v>27781.8</v>
      </c>
      <c r="Q36" s="78"/>
      <c r="R36" s="78"/>
      <c r="S36" s="77">
        <f t="shared" si="4"/>
        <v>27781.8</v>
      </c>
    </row>
    <row r="37" spans="2:19" ht="23.25" hidden="1" customHeight="1">
      <c r="B37" s="143" t="s">
        <v>145</v>
      </c>
      <c r="C37" s="56" t="s">
        <v>437</v>
      </c>
      <c r="D37" s="56" t="s">
        <v>102</v>
      </c>
      <c r="E37" s="56" t="s">
        <v>537</v>
      </c>
      <c r="F37" s="57">
        <v>27781.8</v>
      </c>
      <c r="G37" s="29"/>
      <c r="H37" s="29"/>
      <c r="I37" s="72">
        <f t="shared" si="0"/>
        <v>27781.8</v>
      </c>
      <c r="J37" s="78"/>
      <c r="K37" s="72">
        <f t="shared" si="9"/>
        <v>27781.8</v>
      </c>
      <c r="L37" s="78"/>
      <c r="M37" s="77">
        <f t="shared" si="2"/>
        <v>27781.8</v>
      </c>
      <c r="N37" s="29"/>
      <c r="O37" s="29"/>
      <c r="P37" s="77">
        <f t="shared" si="3"/>
        <v>27781.8</v>
      </c>
      <c r="Q37" s="78"/>
      <c r="R37" s="78"/>
      <c r="S37" s="77">
        <f t="shared" si="4"/>
        <v>27781.8</v>
      </c>
    </row>
    <row r="38" spans="2:19" ht="19.5" hidden="1" customHeight="1">
      <c r="B38" s="51" t="s">
        <v>289</v>
      </c>
      <c r="C38" s="56" t="s">
        <v>438</v>
      </c>
      <c r="D38" s="56" t="s">
        <v>102</v>
      </c>
      <c r="E38" s="56"/>
      <c r="F38" s="57">
        <f>F39+F40+F41+F42+F43</f>
        <v>7411.4</v>
      </c>
      <c r="G38" s="57">
        <f>G39+G40+G41+G42+G43</f>
        <v>-311.39999999999998</v>
      </c>
      <c r="H38" s="57"/>
      <c r="I38" s="72">
        <f t="shared" si="0"/>
        <v>7100</v>
      </c>
      <c r="J38" s="57"/>
      <c r="K38" s="72">
        <f t="shared" si="9"/>
        <v>7100</v>
      </c>
      <c r="L38" s="78"/>
      <c r="M38" s="77">
        <f t="shared" si="2"/>
        <v>7100</v>
      </c>
      <c r="N38" s="29"/>
      <c r="O38" s="29"/>
      <c r="P38" s="77">
        <f t="shared" si="3"/>
        <v>7100</v>
      </c>
      <c r="Q38" s="78"/>
      <c r="R38" s="78"/>
      <c r="S38" s="77">
        <f t="shared" si="4"/>
        <v>7100</v>
      </c>
    </row>
    <row r="39" spans="2:19" ht="24" hidden="1" customHeight="1">
      <c r="B39" s="143" t="s">
        <v>145</v>
      </c>
      <c r="C39" s="56" t="s">
        <v>438</v>
      </c>
      <c r="D39" s="56" t="s">
        <v>102</v>
      </c>
      <c r="E39" s="56" t="s">
        <v>537</v>
      </c>
      <c r="F39" s="57">
        <v>7100</v>
      </c>
      <c r="G39" s="29"/>
      <c r="H39" s="29"/>
      <c r="I39" s="72">
        <f t="shared" si="0"/>
        <v>7100</v>
      </c>
      <c r="J39" s="78"/>
      <c r="K39" s="72">
        <f t="shared" si="9"/>
        <v>7100</v>
      </c>
      <c r="L39" s="78"/>
      <c r="M39" s="77">
        <f t="shared" si="2"/>
        <v>7100</v>
      </c>
      <c r="N39" s="29"/>
      <c r="O39" s="29"/>
      <c r="P39" s="77">
        <f t="shared" si="3"/>
        <v>7100</v>
      </c>
      <c r="Q39" s="78"/>
      <c r="R39" s="78"/>
      <c r="S39" s="77">
        <f t="shared" si="4"/>
        <v>7100</v>
      </c>
    </row>
    <row r="40" spans="2:19" ht="24" hidden="1" customHeight="1">
      <c r="B40" s="143" t="s">
        <v>645</v>
      </c>
      <c r="C40" s="56" t="s">
        <v>769</v>
      </c>
      <c r="D40" s="55" t="s">
        <v>102</v>
      </c>
      <c r="E40" s="56" t="s">
        <v>603</v>
      </c>
      <c r="F40" s="57">
        <v>311.39999999999998</v>
      </c>
      <c r="G40" s="29">
        <v>-311.39999999999998</v>
      </c>
      <c r="H40" s="29"/>
      <c r="I40" s="72">
        <f t="shared" si="0"/>
        <v>0</v>
      </c>
      <c r="J40" s="78">
        <v>107.5</v>
      </c>
      <c r="K40" s="72">
        <f t="shared" si="9"/>
        <v>107.5</v>
      </c>
      <c r="L40" s="78"/>
      <c r="M40" s="77">
        <f t="shared" si="2"/>
        <v>107.5</v>
      </c>
      <c r="N40" s="29"/>
      <c r="O40" s="29"/>
      <c r="P40" s="77">
        <f t="shared" si="3"/>
        <v>107.5</v>
      </c>
      <c r="Q40" s="78"/>
      <c r="R40" s="78"/>
      <c r="S40" s="77">
        <f t="shared" si="4"/>
        <v>107.5</v>
      </c>
    </row>
    <row r="41" spans="2:19" ht="24" hidden="1" customHeight="1">
      <c r="B41" s="143" t="s">
        <v>602</v>
      </c>
      <c r="C41" s="56" t="s">
        <v>769</v>
      </c>
      <c r="D41" s="56" t="s">
        <v>102</v>
      </c>
      <c r="E41" s="56" t="s">
        <v>603</v>
      </c>
      <c r="F41" s="57"/>
      <c r="G41" s="29"/>
      <c r="H41" s="29"/>
      <c r="I41" s="72">
        <f t="shared" si="0"/>
        <v>0</v>
      </c>
      <c r="J41" s="78">
        <v>1</v>
      </c>
      <c r="K41" s="72">
        <f t="shared" si="9"/>
        <v>1</v>
      </c>
      <c r="L41" s="78"/>
      <c r="M41" s="77">
        <f t="shared" si="2"/>
        <v>1</v>
      </c>
      <c r="N41" s="29"/>
      <c r="O41" s="29"/>
      <c r="P41" s="77">
        <f t="shared" si="3"/>
        <v>1</v>
      </c>
      <c r="Q41" s="78"/>
      <c r="R41" s="78"/>
      <c r="S41" s="77">
        <f t="shared" si="4"/>
        <v>1</v>
      </c>
    </row>
    <row r="42" spans="2:19" ht="24" hidden="1" customHeight="1">
      <c r="B42" s="143" t="s">
        <v>645</v>
      </c>
      <c r="C42" s="56" t="s">
        <v>637</v>
      </c>
      <c r="D42" s="56" t="s">
        <v>102</v>
      </c>
      <c r="E42" s="56" t="s">
        <v>603</v>
      </c>
      <c r="F42" s="57"/>
      <c r="G42" s="29"/>
      <c r="H42" s="29">
        <v>942.2</v>
      </c>
      <c r="I42" s="72">
        <f t="shared" si="0"/>
        <v>942.2</v>
      </c>
      <c r="J42" s="78"/>
      <c r="K42" s="72">
        <f t="shared" si="6"/>
        <v>942.2</v>
      </c>
      <c r="L42" s="78"/>
      <c r="M42" s="77">
        <f t="shared" si="2"/>
        <v>942.2</v>
      </c>
      <c r="N42" s="29"/>
      <c r="O42" s="29"/>
      <c r="P42" s="77">
        <f t="shared" si="3"/>
        <v>942.2</v>
      </c>
      <c r="Q42" s="78"/>
      <c r="R42" s="78"/>
      <c r="S42" s="77">
        <f t="shared" si="4"/>
        <v>942.2</v>
      </c>
    </row>
    <row r="43" spans="2:19" ht="24" hidden="1" customHeight="1">
      <c r="B43" s="143" t="s">
        <v>602</v>
      </c>
      <c r="C43" s="56" t="s">
        <v>638</v>
      </c>
      <c r="D43" s="56" t="s">
        <v>102</v>
      </c>
      <c r="E43" s="56" t="s">
        <v>603</v>
      </c>
      <c r="F43" s="57"/>
      <c r="G43" s="29"/>
      <c r="H43" s="29">
        <v>9.5</v>
      </c>
      <c r="I43" s="72">
        <f t="shared" si="0"/>
        <v>9.5</v>
      </c>
      <c r="J43" s="78"/>
      <c r="K43" s="72">
        <f t="shared" si="6"/>
        <v>9.5</v>
      </c>
      <c r="L43" s="78"/>
      <c r="M43" s="77">
        <f t="shared" si="2"/>
        <v>9.5</v>
      </c>
      <c r="N43" s="29"/>
      <c r="O43" s="29">
        <v>1</v>
      </c>
      <c r="P43" s="77">
        <f t="shared" si="3"/>
        <v>10.5</v>
      </c>
      <c r="Q43" s="78"/>
      <c r="R43" s="78"/>
      <c r="S43" s="77">
        <f t="shared" si="4"/>
        <v>10.5</v>
      </c>
    </row>
    <row r="44" spans="2:19" ht="24" hidden="1" customHeight="1">
      <c r="B44" s="143" t="s">
        <v>497</v>
      </c>
      <c r="C44" s="56" t="s">
        <v>444</v>
      </c>
      <c r="D44" s="56"/>
      <c r="E44" s="56"/>
      <c r="F44" s="72">
        <f>SUM(F47)</f>
        <v>4800</v>
      </c>
      <c r="G44" s="29"/>
      <c r="H44" s="29"/>
      <c r="I44" s="72">
        <f t="shared" si="0"/>
        <v>4800</v>
      </c>
      <c r="J44" s="78"/>
      <c r="K44" s="57">
        <f t="shared" si="1"/>
        <v>4800</v>
      </c>
      <c r="L44" s="78"/>
      <c r="M44" s="77">
        <f t="shared" si="2"/>
        <v>4800</v>
      </c>
      <c r="N44" s="29"/>
      <c r="O44" s="29"/>
      <c r="P44" s="77">
        <f t="shared" si="3"/>
        <v>4800</v>
      </c>
      <c r="Q44" s="78"/>
      <c r="R44" s="78"/>
      <c r="S44" s="77">
        <f t="shared" si="4"/>
        <v>4800</v>
      </c>
    </row>
    <row r="45" spans="2:19" ht="24.75" hidden="1" customHeight="1">
      <c r="B45" s="51" t="s">
        <v>100</v>
      </c>
      <c r="C45" s="56" t="s">
        <v>444</v>
      </c>
      <c r="D45" s="56" t="s">
        <v>101</v>
      </c>
      <c r="E45" s="56"/>
      <c r="F45" s="57">
        <f>F46</f>
        <v>4800</v>
      </c>
      <c r="G45" s="29"/>
      <c r="H45" s="29"/>
      <c r="I45" s="72">
        <f t="shared" si="0"/>
        <v>4800</v>
      </c>
      <c r="J45" s="78"/>
      <c r="K45" s="57">
        <f t="shared" si="1"/>
        <v>4800</v>
      </c>
      <c r="L45" s="78"/>
      <c r="M45" s="77">
        <f t="shared" si="2"/>
        <v>4800</v>
      </c>
      <c r="N45" s="29"/>
      <c r="O45" s="29"/>
      <c r="P45" s="77">
        <f t="shared" si="3"/>
        <v>4800</v>
      </c>
      <c r="Q45" s="78"/>
      <c r="R45" s="78"/>
      <c r="S45" s="77">
        <f t="shared" si="4"/>
        <v>4800</v>
      </c>
    </row>
    <row r="46" spans="2:19" ht="19.5" hidden="1" customHeight="1">
      <c r="B46" s="51" t="s">
        <v>289</v>
      </c>
      <c r="C46" s="56" t="s">
        <v>444</v>
      </c>
      <c r="D46" s="56" t="s">
        <v>102</v>
      </c>
      <c r="E46" s="56"/>
      <c r="F46" s="57">
        <f>F47</f>
        <v>4800</v>
      </c>
      <c r="G46" s="29"/>
      <c r="H46" s="29"/>
      <c r="I46" s="72">
        <f t="shared" si="0"/>
        <v>4800</v>
      </c>
      <c r="J46" s="78"/>
      <c r="K46" s="57">
        <f t="shared" si="1"/>
        <v>4800</v>
      </c>
      <c r="L46" s="78"/>
      <c r="M46" s="77">
        <f t="shared" si="2"/>
        <v>4800</v>
      </c>
      <c r="N46" s="29"/>
      <c r="O46" s="29"/>
      <c r="P46" s="77">
        <f t="shared" si="3"/>
        <v>4800</v>
      </c>
      <c r="Q46" s="78"/>
      <c r="R46" s="78"/>
      <c r="S46" s="77">
        <f t="shared" si="4"/>
        <v>4800</v>
      </c>
    </row>
    <row r="47" spans="2:19" ht="25.5" hidden="1" customHeight="1">
      <c r="B47" s="143" t="s">
        <v>145</v>
      </c>
      <c r="C47" s="56" t="s">
        <v>444</v>
      </c>
      <c r="D47" s="56" t="s">
        <v>102</v>
      </c>
      <c r="E47" s="56" t="s">
        <v>537</v>
      </c>
      <c r="F47" s="57">
        <v>4800</v>
      </c>
      <c r="G47" s="29"/>
      <c r="H47" s="29"/>
      <c r="I47" s="72">
        <f t="shared" si="0"/>
        <v>4800</v>
      </c>
      <c r="J47" s="78"/>
      <c r="K47" s="57">
        <f t="shared" si="1"/>
        <v>4800</v>
      </c>
      <c r="L47" s="78"/>
      <c r="M47" s="77">
        <f t="shared" si="2"/>
        <v>4800</v>
      </c>
      <c r="N47" s="29"/>
      <c r="O47" s="29"/>
      <c r="P47" s="77">
        <f t="shared" si="3"/>
        <v>4800</v>
      </c>
      <c r="Q47" s="78"/>
      <c r="R47" s="78"/>
      <c r="S47" s="77">
        <f t="shared" si="4"/>
        <v>4800</v>
      </c>
    </row>
    <row r="48" spans="2:19" ht="27" hidden="1" customHeight="1">
      <c r="B48" s="143" t="s">
        <v>498</v>
      </c>
      <c r="C48" s="56" t="s">
        <v>434</v>
      </c>
      <c r="D48" s="56"/>
      <c r="E48" s="56"/>
      <c r="F48" s="72">
        <f>F49</f>
        <v>15600</v>
      </c>
      <c r="G48" s="29"/>
      <c r="H48" s="29"/>
      <c r="I48" s="72">
        <f t="shared" si="0"/>
        <v>15600</v>
      </c>
      <c r="J48" s="77">
        <f>J52</f>
        <v>150</v>
      </c>
      <c r="K48" s="72">
        <f>I48+J48</f>
        <v>15750</v>
      </c>
      <c r="L48" s="78"/>
      <c r="M48" s="77">
        <f t="shared" si="2"/>
        <v>15750</v>
      </c>
      <c r="N48" s="29"/>
      <c r="O48" s="29"/>
      <c r="P48" s="77">
        <f t="shared" si="3"/>
        <v>15750</v>
      </c>
      <c r="Q48" s="78"/>
      <c r="R48" s="78"/>
      <c r="S48" s="77">
        <f t="shared" si="4"/>
        <v>15750</v>
      </c>
    </row>
    <row r="49" spans="2:19" ht="24.75" hidden="1" customHeight="1">
      <c r="B49" s="51" t="s">
        <v>100</v>
      </c>
      <c r="C49" s="56" t="s">
        <v>433</v>
      </c>
      <c r="D49" s="56" t="s">
        <v>101</v>
      </c>
      <c r="E49" s="56"/>
      <c r="F49" s="57">
        <f>F50</f>
        <v>15600</v>
      </c>
      <c r="G49" s="29"/>
      <c r="H49" s="29"/>
      <c r="I49" s="72">
        <f t="shared" si="0"/>
        <v>15600</v>
      </c>
      <c r="J49" s="78"/>
      <c r="K49" s="57">
        <f t="shared" ref="K49:K52" si="11">I49+J49</f>
        <v>15600</v>
      </c>
      <c r="L49" s="78"/>
      <c r="M49" s="77">
        <f t="shared" si="2"/>
        <v>15600</v>
      </c>
      <c r="N49" s="29"/>
      <c r="O49" s="29"/>
      <c r="P49" s="77">
        <f t="shared" si="3"/>
        <v>15600</v>
      </c>
      <c r="Q49" s="78"/>
      <c r="R49" s="78"/>
      <c r="S49" s="77">
        <f t="shared" si="4"/>
        <v>15600</v>
      </c>
    </row>
    <row r="50" spans="2:19" ht="19.5" hidden="1" customHeight="1">
      <c r="B50" s="51" t="s">
        <v>289</v>
      </c>
      <c r="C50" s="56" t="s">
        <v>433</v>
      </c>
      <c r="D50" s="56" t="s">
        <v>102</v>
      </c>
      <c r="E50" s="56"/>
      <c r="F50" s="57">
        <f>F51+F52+F53</f>
        <v>15600</v>
      </c>
      <c r="G50" s="29"/>
      <c r="H50" s="29"/>
      <c r="I50" s="72">
        <f t="shared" si="0"/>
        <v>15600</v>
      </c>
      <c r="J50" s="78"/>
      <c r="K50" s="57">
        <f t="shared" si="11"/>
        <v>15600</v>
      </c>
      <c r="L50" s="78"/>
      <c r="M50" s="77">
        <f t="shared" si="2"/>
        <v>15600</v>
      </c>
      <c r="N50" s="29"/>
      <c r="O50" s="29"/>
      <c r="P50" s="77">
        <f t="shared" si="3"/>
        <v>15600</v>
      </c>
      <c r="Q50" s="78"/>
      <c r="R50" s="78"/>
      <c r="S50" s="77">
        <f t="shared" si="4"/>
        <v>15600</v>
      </c>
    </row>
    <row r="51" spans="2:19" ht="25.5" hidden="1" customHeight="1">
      <c r="B51" s="143" t="s">
        <v>145</v>
      </c>
      <c r="C51" s="56" t="s">
        <v>433</v>
      </c>
      <c r="D51" s="56" t="s">
        <v>102</v>
      </c>
      <c r="E51" s="56" t="s">
        <v>537</v>
      </c>
      <c r="F51" s="57">
        <v>15600</v>
      </c>
      <c r="G51" s="29"/>
      <c r="H51" s="29"/>
      <c r="I51" s="72">
        <f t="shared" si="0"/>
        <v>15600</v>
      </c>
      <c r="J51" s="78"/>
      <c r="K51" s="57">
        <f t="shared" si="11"/>
        <v>15600</v>
      </c>
      <c r="L51" s="78"/>
      <c r="M51" s="77">
        <f t="shared" si="2"/>
        <v>15600</v>
      </c>
      <c r="N51" s="29"/>
      <c r="O51" s="29"/>
      <c r="P51" s="77">
        <f t="shared" si="3"/>
        <v>15600</v>
      </c>
      <c r="Q51" s="78"/>
      <c r="R51" s="78"/>
      <c r="S51" s="77">
        <f t="shared" si="4"/>
        <v>15600</v>
      </c>
    </row>
    <row r="52" spans="2:19" ht="25.5" hidden="1" customHeight="1">
      <c r="B52" s="28" t="s">
        <v>765</v>
      </c>
      <c r="C52" s="56" t="s">
        <v>766</v>
      </c>
      <c r="D52" s="56" t="s">
        <v>102</v>
      </c>
      <c r="E52" s="56" t="s">
        <v>603</v>
      </c>
      <c r="F52" s="57"/>
      <c r="G52" s="29"/>
      <c r="H52" s="29"/>
      <c r="I52" s="72">
        <f t="shared" si="0"/>
        <v>0</v>
      </c>
      <c r="J52" s="78">
        <v>150</v>
      </c>
      <c r="K52" s="57">
        <f t="shared" si="11"/>
        <v>150</v>
      </c>
      <c r="L52" s="78"/>
      <c r="M52" s="77">
        <f t="shared" si="2"/>
        <v>150</v>
      </c>
      <c r="N52" s="29"/>
      <c r="O52" s="29"/>
      <c r="P52" s="77">
        <f t="shared" si="3"/>
        <v>150</v>
      </c>
      <c r="Q52" s="78"/>
      <c r="R52" s="78"/>
      <c r="S52" s="77">
        <f t="shared" si="4"/>
        <v>150</v>
      </c>
    </row>
    <row r="53" spans="2:19" ht="21.75" hidden="1" customHeight="1">
      <c r="B53" s="143"/>
      <c r="C53" s="56"/>
      <c r="D53" s="56"/>
      <c r="E53" s="56"/>
      <c r="F53" s="57"/>
      <c r="G53" s="29"/>
      <c r="H53" s="29"/>
      <c r="I53" s="72"/>
      <c r="J53" s="78"/>
      <c r="K53" s="57"/>
      <c r="L53" s="78"/>
      <c r="M53" s="77">
        <f t="shared" si="2"/>
        <v>0</v>
      </c>
      <c r="N53" s="29"/>
      <c r="O53" s="29"/>
      <c r="P53" s="77">
        <f t="shared" si="3"/>
        <v>0</v>
      </c>
      <c r="Q53" s="78"/>
      <c r="R53" s="78"/>
      <c r="S53" s="77">
        <f t="shared" si="4"/>
        <v>0</v>
      </c>
    </row>
    <row r="54" spans="2:19" ht="39" hidden="1" customHeight="1">
      <c r="B54" s="141" t="s">
        <v>551</v>
      </c>
      <c r="C54" s="54" t="s">
        <v>552</v>
      </c>
      <c r="D54" s="54" t="s">
        <v>103</v>
      </c>
      <c r="E54" s="54"/>
      <c r="F54" s="72">
        <f>F55</f>
        <v>5118</v>
      </c>
      <c r="G54" s="29"/>
      <c r="H54" s="29"/>
      <c r="I54" s="72">
        <f t="shared" si="0"/>
        <v>5118</v>
      </c>
      <c r="J54" s="78"/>
      <c r="K54" s="72">
        <f t="shared" si="1"/>
        <v>5118</v>
      </c>
      <c r="L54" s="78"/>
      <c r="M54" s="77">
        <f t="shared" si="2"/>
        <v>5118</v>
      </c>
      <c r="N54" s="29"/>
      <c r="O54" s="29">
        <f>O55</f>
        <v>182</v>
      </c>
      <c r="P54" s="77">
        <f t="shared" si="3"/>
        <v>5300</v>
      </c>
      <c r="Q54" s="78"/>
      <c r="R54" s="78"/>
      <c r="S54" s="77">
        <f t="shared" si="4"/>
        <v>5300</v>
      </c>
    </row>
    <row r="55" spans="2:19" ht="29.25" hidden="1" customHeight="1">
      <c r="B55" s="143" t="s">
        <v>553</v>
      </c>
      <c r="C55" s="56" t="s">
        <v>552</v>
      </c>
      <c r="D55" s="56" t="s">
        <v>103</v>
      </c>
      <c r="E55" s="56"/>
      <c r="F55" s="57">
        <f>F56</f>
        <v>5118</v>
      </c>
      <c r="G55" s="29"/>
      <c r="H55" s="29"/>
      <c r="I55" s="57">
        <f t="shared" si="0"/>
        <v>5118</v>
      </c>
      <c r="J55" s="78"/>
      <c r="K55" s="57">
        <f t="shared" si="1"/>
        <v>5118</v>
      </c>
      <c r="L55" s="78"/>
      <c r="M55" s="77">
        <f t="shared" si="2"/>
        <v>5118</v>
      </c>
      <c r="N55" s="29"/>
      <c r="O55" s="29">
        <f>O56</f>
        <v>182</v>
      </c>
      <c r="P55" s="77">
        <f t="shared" si="3"/>
        <v>5300</v>
      </c>
      <c r="Q55" s="78"/>
      <c r="R55" s="78"/>
      <c r="S55" s="77">
        <f t="shared" si="4"/>
        <v>5300</v>
      </c>
    </row>
    <row r="56" spans="2:19" ht="26.25" hidden="1" customHeight="1">
      <c r="B56" s="143" t="s">
        <v>145</v>
      </c>
      <c r="C56" s="56" t="s">
        <v>552</v>
      </c>
      <c r="D56" s="56" t="s">
        <v>103</v>
      </c>
      <c r="E56" s="56" t="s">
        <v>537</v>
      </c>
      <c r="F56" s="57">
        <v>5118</v>
      </c>
      <c r="G56" s="29"/>
      <c r="H56" s="29"/>
      <c r="I56" s="57">
        <f t="shared" si="0"/>
        <v>5118</v>
      </c>
      <c r="J56" s="78"/>
      <c r="K56" s="57">
        <f t="shared" si="1"/>
        <v>5118</v>
      </c>
      <c r="L56" s="78"/>
      <c r="M56" s="77">
        <f t="shared" si="2"/>
        <v>5118</v>
      </c>
      <c r="N56" s="29"/>
      <c r="O56" s="29">
        <v>182</v>
      </c>
      <c r="P56" s="77">
        <f t="shared" si="3"/>
        <v>5300</v>
      </c>
      <c r="Q56" s="78"/>
      <c r="R56" s="78"/>
      <c r="S56" s="77">
        <f t="shared" si="4"/>
        <v>5300</v>
      </c>
    </row>
    <row r="57" spans="2:19" ht="41.25" hidden="1" customHeight="1">
      <c r="B57" s="147" t="s">
        <v>703</v>
      </c>
      <c r="C57" s="56" t="s">
        <v>607</v>
      </c>
      <c r="D57" s="56" t="s">
        <v>103</v>
      </c>
      <c r="E57" s="56"/>
      <c r="F57" s="72">
        <f>F58+F59</f>
        <v>1026.7</v>
      </c>
      <c r="G57" s="77">
        <f>G58+G59</f>
        <v>-323.83</v>
      </c>
      <c r="H57" s="77"/>
      <c r="I57" s="72">
        <f t="shared" si="0"/>
        <v>702.87000000000012</v>
      </c>
      <c r="J57" s="77"/>
      <c r="K57" s="72">
        <f t="shared" si="1"/>
        <v>702.87000000000012</v>
      </c>
      <c r="L57" s="78"/>
      <c r="M57" s="77">
        <f t="shared" si="2"/>
        <v>702.87000000000012</v>
      </c>
      <c r="N57" s="29"/>
      <c r="O57" s="29"/>
      <c r="P57" s="77">
        <f t="shared" si="3"/>
        <v>702.87000000000012</v>
      </c>
      <c r="Q57" s="78"/>
      <c r="R57" s="78"/>
      <c r="S57" s="77">
        <f t="shared" si="4"/>
        <v>702.87000000000012</v>
      </c>
    </row>
    <row r="58" spans="2:19" ht="32.25" hidden="1" customHeight="1">
      <c r="B58" s="51" t="s">
        <v>609</v>
      </c>
      <c r="C58" s="56" t="s">
        <v>606</v>
      </c>
      <c r="D58" s="56" t="s">
        <v>103</v>
      </c>
      <c r="E58" s="56" t="s">
        <v>191</v>
      </c>
      <c r="F58" s="57">
        <v>1026.7</v>
      </c>
      <c r="G58" s="78">
        <v>-324.33</v>
      </c>
      <c r="H58" s="78"/>
      <c r="I58" s="72">
        <f t="shared" si="0"/>
        <v>702.37000000000012</v>
      </c>
      <c r="J58" s="78"/>
      <c r="K58" s="57">
        <f t="shared" si="1"/>
        <v>702.37000000000012</v>
      </c>
      <c r="L58" s="78"/>
      <c r="M58" s="77">
        <f t="shared" si="2"/>
        <v>702.37000000000012</v>
      </c>
      <c r="N58" s="29"/>
      <c r="O58" s="29"/>
      <c r="P58" s="77">
        <f t="shared" si="3"/>
        <v>702.37000000000012</v>
      </c>
      <c r="Q58" s="78"/>
      <c r="R58" s="78"/>
      <c r="S58" s="77">
        <f t="shared" si="4"/>
        <v>702.37000000000012</v>
      </c>
    </row>
    <row r="59" spans="2:19" ht="32.25" hidden="1" customHeight="1">
      <c r="B59" s="51" t="s">
        <v>610</v>
      </c>
      <c r="C59" s="56" t="s">
        <v>608</v>
      </c>
      <c r="D59" s="56" t="s">
        <v>103</v>
      </c>
      <c r="E59" s="56" t="s">
        <v>191</v>
      </c>
      <c r="F59" s="57"/>
      <c r="G59" s="29">
        <v>0.5</v>
      </c>
      <c r="H59" s="29"/>
      <c r="I59" s="72">
        <f t="shared" si="0"/>
        <v>0.5</v>
      </c>
      <c r="J59" s="78"/>
      <c r="K59" s="57">
        <f t="shared" si="1"/>
        <v>0.5</v>
      </c>
      <c r="L59" s="78"/>
      <c r="M59" s="77">
        <f t="shared" si="2"/>
        <v>0.5</v>
      </c>
      <c r="N59" s="29"/>
      <c r="O59" s="29"/>
      <c r="P59" s="77">
        <f t="shared" si="3"/>
        <v>0.5</v>
      </c>
      <c r="Q59" s="78"/>
      <c r="R59" s="78"/>
      <c r="S59" s="77">
        <f t="shared" si="4"/>
        <v>0.5</v>
      </c>
    </row>
    <row r="60" spans="2:19" ht="45.75" customHeight="1">
      <c r="B60" s="148" t="s">
        <v>695</v>
      </c>
      <c r="C60" s="54" t="s">
        <v>719</v>
      </c>
      <c r="D60" s="54"/>
      <c r="E60" s="56"/>
      <c r="F60" s="72">
        <f>SUM(F61)</f>
        <v>10</v>
      </c>
      <c r="G60" s="29"/>
      <c r="H60" s="29"/>
      <c r="I60" s="72">
        <f t="shared" si="0"/>
        <v>10</v>
      </c>
      <c r="J60" s="78"/>
      <c r="K60" s="57">
        <f t="shared" si="1"/>
        <v>10</v>
      </c>
      <c r="L60" s="78"/>
      <c r="M60" s="77">
        <f t="shared" si="2"/>
        <v>10</v>
      </c>
      <c r="N60" s="29"/>
      <c r="O60" s="29"/>
      <c r="P60" s="77">
        <f t="shared" si="3"/>
        <v>10</v>
      </c>
      <c r="Q60" s="78"/>
      <c r="R60" s="78"/>
      <c r="S60" s="77">
        <f t="shared" si="4"/>
        <v>10</v>
      </c>
    </row>
    <row r="61" spans="2:19" ht="32.25" hidden="1" customHeight="1">
      <c r="B61" s="49" t="s">
        <v>520</v>
      </c>
      <c r="C61" s="56" t="s">
        <v>516</v>
      </c>
      <c r="D61" s="56" t="s">
        <v>308</v>
      </c>
      <c r="E61" s="56"/>
      <c r="F61" s="57">
        <f>SUM(F62)</f>
        <v>10</v>
      </c>
      <c r="G61" s="29"/>
      <c r="H61" s="29"/>
      <c r="I61" s="72">
        <f t="shared" si="0"/>
        <v>10</v>
      </c>
      <c r="J61" s="78"/>
      <c r="K61" s="57">
        <f t="shared" si="1"/>
        <v>10</v>
      </c>
      <c r="L61" s="78"/>
      <c r="M61" s="77">
        <f t="shared" si="2"/>
        <v>10</v>
      </c>
      <c r="N61" s="29"/>
      <c r="O61" s="29"/>
      <c r="P61" s="77">
        <f t="shared" si="3"/>
        <v>10</v>
      </c>
      <c r="Q61" s="78"/>
      <c r="R61" s="78"/>
      <c r="S61" s="77">
        <f t="shared" si="4"/>
        <v>10</v>
      </c>
    </row>
    <row r="62" spans="2:19" ht="27.75" hidden="1" customHeight="1">
      <c r="B62" s="143" t="s">
        <v>192</v>
      </c>
      <c r="C62" s="56" t="s">
        <v>516</v>
      </c>
      <c r="D62" s="56" t="s">
        <v>308</v>
      </c>
      <c r="E62" s="56" t="s">
        <v>191</v>
      </c>
      <c r="F62" s="57">
        <v>10</v>
      </c>
      <c r="G62" s="29"/>
      <c r="H62" s="29"/>
      <c r="I62" s="72">
        <f t="shared" si="0"/>
        <v>10</v>
      </c>
      <c r="J62" s="78"/>
      <c r="K62" s="57">
        <f t="shared" si="1"/>
        <v>10</v>
      </c>
      <c r="L62" s="78"/>
      <c r="M62" s="77">
        <f t="shared" si="2"/>
        <v>10</v>
      </c>
      <c r="N62" s="29"/>
      <c r="O62" s="29"/>
      <c r="P62" s="77">
        <f t="shared" si="3"/>
        <v>10</v>
      </c>
      <c r="Q62" s="78"/>
      <c r="R62" s="78"/>
      <c r="S62" s="77">
        <f t="shared" si="4"/>
        <v>10</v>
      </c>
    </row>
    <row r="63" spans="2:19" ht="39" customHeight="1">
      <c r="B63" s="146" t="s">
        <v>710</v>
      </c>
      <c r="C63" s="54" t="s">
        <v>245</v>
      </c>
      <c r="D63" s="54"/>
      <c r="E63" s="54"/>
      <c r="F63" s="72">
        <f>SUM(F64)</f>
        <v>950</v>
      </c>
      <c r="G63" s="29"/>
      <c r="H63" s="29"/>
      <c r="I63" s="72">
        <f t="shared" si="0"/>
        <v>950</v>
      </c>
      <c r="J63" s="77">
        <f>J64</f>
        <v>-470</v>
      </c>
      <c r="K63" s="72">
        <f>I63+J63</f>
        <v>480</v>
      </c>
      <c r="L63" s="78"/>
      <c r="M63" s="77">
        <f t="shared" si="2"/>
        <v>480</v>
      </c>
      <c r="N63" s="29"/>
      <c r="O63" s="29"/>
      <c r="P63" s="77">
        <f t="shared" si="3"/>
        <v>480</v>
      </c>
      <c r="Q63" s="78"/>
      <c r="R63" s="78"/>
      <c r="S63" s="77">
        <f t="shared" si="4"/>
        <v>480</v>
      </c>
    </row>
    <row r="64" spans="2:19" ht="32.25" hidden="1" customHeight="1">
      <c r="B64" s="149" t="s">
        <v>375</v>
      </c>
      <c r="C64" s="56" t="s">
        <v>388</v>
      </c>
      <c r="D64" s="54"/>
      <c r="E64" s="54"/>
      <c r="F64" s="57">
        <f>SUM(F65)</f>
        <v>950</v>
      </c>
      <c r="G64" s="29"/>
      <c r="H64" s="29"/>
      <c r="I64" s="57">
        <f t="shared" si="0"/>
        <v>950</v>
      </c>
      <c r="J64" s="78">
        <f>J65</f>
        <v>-470</v>
      </c>
      <c r="K64" s="57">
        <f t="shared" ref="K64:K78" si="12">I64+J64</f>
        <v>480</v>
      </c>
      <c r="L64" s="78"/>
      <c r="M64" s="77">
        <f t="shared" si="2"/>
        <v>480</v>
      </c>
      <c r="N64" s="29"/>
      <c r="O64" s="29"/>
      <c r="P64" s="77">
        <f t="shared" si="3"/>
        <v>480</v>
      </c>
      <c r="Q64" s="78"/>
      <c r="R64" s="78"/>
      <c r="S64" s="77">
        <f t="shared" si="4"/>
        <v>480</v>
      </c>
    </row>
    <row r="65" spans="2:19" ht="42" hidden="1" customHeight="1">
      <c r="B65" s="144" t="s">
        <v>714</v>
      </c>
      <c r="C65" s="56" t="s">
        <v>389</v>
      </c>
      <c r="D65" s="56"/>
      <c r="E65" s="56"/>
      <c r="F65" s="57">
        <f>SUM(F66)</f>
        <v>950</v>
      </c>
      <c r="G65" s="29"/>
      <c r="H65" s="29"/>
      <c r="I65" s="57">
        <f t="shared" si="0"/>
        <v>950</v>
      </c>
      <c r="J65" s="78">
        <f>J66</f>
        <v>-470</v>
      </c>
      <c r="K65" s="57">
        <f t="shared" si="12"/>
        <v>480</v>
      </c>
      <c r="L65" s="78"/>
      <c r="M65" s="77">
        <f t="shared" si="2"/>
        <v>480</v>
      </c>
      <c r="N65" s="29"/>
      <c r="O65" s="29"/>
      <c r="P65" s="77">
        <f t="shared" si="3"/>
        <v>480</v>
      </c>
      <c r="Q65" s="78"/>
      <c r="R65" s="78"/>
      <c r="S65" s="77">
        <f t="shared" si="4"/>
        <v>480</v>
      </c>
    </row>
    <row r="66" spans="2:19" ht="43.5" hidden="1" customHeight="1">
      <c r="B66" s="143" t="s">
        <v>192</v>
      </c>
      <c r="C66" s="56" t="s">
        <v>389</v>
      </c>
      <c r="D66" s="56" t="s">
        <v>54</v>
      </c>
      <c r="E66" s="56" t="s">
        <v>191</v>
      </c>
      <c r="F66" s="57">
        <v>950</v>
      </c>
      <c r="G66" s="29"/>
      <c r="H66" s="29"/>
      <c r="I66" s="57">
        <f t="shared" si="0"/>
        <v>950</v>
      </c>
      <c r="J66" s="78">
        <v>-470</v>
      </c>
      <c r="K66" s="57">
        <f t="shared" si="12"/>
        <v>480</v>
      </c>
      <c r="L66" s="78"/>
      <c r="M66" s="77">
        <f t="shared" si="2"/>
        <v>480</v>
      </c>
      <c r="N66" s="29"/>
      <c r="O66" s="29"/>
      <c r="P66" s="77">
        <f t="shared" si="3"/>
        <v>480</v>
      </c>
      <c r="Q66" s="78"/>
      <c r="R66" s="78"/>
      <c r="S66" s="77">
        <f t="shared" si="4"/>
        <v>480</v>
      </c>
    </row>
    <row r="67" spans="2:19" ht="42.75" customHeight="1">
      <c r="B67" s="146" t="s">
        <v>698</v>
      </c>
      <c r="C67" s="54" t="s">
        <v>246</v>
      </c>
      <c r="D67" s="54"/>
      <c r="E67" s="54"/>
      <c r="F67" s="72">
        <f>SUM(F68)</f>
        <v>55</v>
      </c>
      <c r="G67" s="29"/>
      <c r="H67" s="29"/>
      <c r="I67" s="72">
        <f t="shared" si="0"/>
        <v>55</v>
      </c>
      <c r="J67" s="78"/>
      <c r="K67" s="72">
        <f t="shared" si="12"/>
        <v>55</v>
      </c>
      <c r="L67" s="78"/>
      <c r="M67" s="77">
        <f t="shared" si="2"/>
        <v>55</v>
      </c>
      <c r="N67" s="29"/>
      <c r="O67" s="29"/>
      <c r="P67" s="77">
        <f t="shared" si="3"/>
        <v>55</v>
      </c>
      <c r="Q67" s="78">
        <v>-25</v>
      </c>
      <c r="R67" s="78"/>
      <c r="S67" s="77">
        <f t="shared" si="4"/>
        <v>30</v>
      </c>
    </row>
    <row r="68" spans="2:19" ht="38.25" hidden="1" customHeight="1">
      <c r="B68" s="149" t="s">
        <v>374</v>
      </c>
      <c r="C68" s="56" t="s">
        <v>390</v>
      </c>
      <c r="D68" s="54"/>
      <c r="E68" s="54"/>
      <c r="F68" s="57">
        <f>SUM(F69)</f>
        <v>55</v>
      </c>
      <c r="G68" s="29"/>
      <c r="H68" s="29"/>
      <c r="I68" s="57">
        <f t="shared" si="0"/>
        <v>55</v>
      </c>
      <c r="J68" s="78"/>
      <c r="K68" s="57">
        <f t="shared" si="12"/>
        <v>55</v>
      </c>
      <c r="L68" s="78"/>
      <c r="M68" s="77">
        <f t="shared" si="2"/>
        <v>55</v>
      </c>
      <c r="N68" s="29"/>
      <c r="O68" s="29"/>
      <c r="P68" s="77">
        <f t="shared" si="3"/>
        <v>55</v>
      </c>
      <c r="Q68" s="78"/>
      <c r="R68" s="78"/>
      <c r="S68" s="77">
        <f t="shared" si="4"/>
        <v>55</v>
      </c>
    </row>
    <row r="69" spans="2:19" ht="42.75" hidden="1" customHeight="1">
      <c r="B69" s="144" t="s">
        <v>715</v>
      </c>
      <c r="C69" s="56" t="s">
        <v>391</v>
      </c>
      <c r="D69" s="56"/>
      <c r="E69" s="56"/>
      <c r="F69" s="57">
        <f>SUM(F70)</f>
        <v>55</v>
      </c>
      <c r="G69" s="29"/>
      <c r="H69" s="29"/>
      <c r="I69" s="57">
        <f t="shared" si="0"/>
        <v>55</v>
      </c>
      <c r="J69" s="78"/>
      <c r="K69" s="57">
        <f t="shared" si="12"/>
        <v>55</v>
      </c>
      <c r="L69" s="78"/>
      <c r="M69" s="77">
        <f t="shared" si="2"/>
        <v>55</v>
      </c>
      <c r="N69" s="29"/>
      <c r="O69" s="29"/>
      <c r="P69" s="77">
        <f t="shared" si="3"/>
        <v>55</v>
      </c>
      <c r="Q69" s="78"/>
      <c r="R69" s="78"/>
      <c r="S69" s="77">
        <f t="shared" si="4"/>
        <v>55</v>
      </c>
    </row>
    <row r="70" spans="2:19" ht="32.25" hidden="1" customHeight="1">
      <c r="B70" s="143" t="s">
        <v>192</v>
      </c>
      <c r="C70" s="56" t="s">
        <v>391</v>
      </c>
      <c r="D70" s="56" t="s">
        <v>54</v>
      </c>
      <c r="E70" s="56" t="s">
        <v>545</v>
      </c>
      <c r="F70" s="57">
        <v>55</v>
      </c>
      <c r="G70" s="29"/>
      <c r="H70" s="29"/>
      <c r="I70" s="57">
        <f t="shared" si="0"/>
        <v>55</v>
      </c>
      <c r="J70" s="78"/>
      <c r="K70" s="57">
        <f t="shared" si="12"/>
        <v>55</v>
      </c>
      <c r="L70" s="78"/>
      <c r="M70" s="77">
        <f t="shared" si="2"/>
        <v>55</v>
      </c>
      <c r="N70" s="29"/>
      <c r="O70" s="29"/>
      <c r="P70" s="77">
        <f t="shared" si="3"/>
        <v>55</v>
      </c>
      <c r="Q70" s="78"/>
      <c r="R70" s="78"/>
      <c r="S70" s="77">
        <f t="shared" si="4"/>
        <v>55</v>
      </c>
    </row>
    <row r="71" spans="2:19" ht="48" customHeight="1">
      <c r="B71" s="146" t="s">
        <v>716</v>
      </c>
      <c r="C71" s="54" t="s">
        <v>371</v>
      </c>
      <c r="D71" s="54"/>
      <c r="E71" s="54"/>
      <c r="F71" s="72">
        <f>SUM(F72)</f>
        <v>120</v>
      </c>
      <c r="G71" s="29"/>
      <c r="H71" s="29"/>
      <c r="I71" s="72">
        <f t="shared" si="0"/>
        <v>120</v>
      </c>
      <c r="J71" s="77">
        <f>J72</f>
        <v>441</v>
      </c>
      <c r="K71" s="72">
        <f t="shared" si="12"/>
        <v>561</v>
      </c>
      <c r="L71" s="78"/>
      <c r="M71" s="77">
        <f t="shared" si="2"/>
        <v>561</v>
      </c>
      <c r="N71" s="29"/>
      <c r="O71" s="29"/>
      <c r="P71" s="77">
        <f t="shared" si="3"/>
        <v>561</v>
      </c>
      <c r="Q71" s="78">
        <v>-24</v>
      </c>
      <c r="R71" s="78"/>
      <c r="S71" s="77">
        <f t="shared" si="4"/>
        <v>537</v>
      </c>
    </row>
    <row r="72" spans="2:19" ht="50.25" hidden="1" customHeight="1">
      <c r="B72" s="149" t="s">
        <v>376</v>
      </c>
      <c r="C72" s="56" t="s">
        <v>447</v>
      </c>
      <c r="D72" s="54"/>
      <c r="E72" s="54"/>
      <c r="F72" s="57">
        <f>SUM(F73)</f>
        <v>120</v>
      </c>
      <c r="G72" s="29"/>
      <c r="H72" s="29"/>
      <c r="I72" s="57">
        <f t="shared" si="0"/>
        <v>120</v>
      </c>
      <c r="J72" s="78">
        <f>J73</f>
        <v>441</v>
      </c>
      <c r="K72" s="57">
        <f t="shared" si="12"/>
        <v>561</v>
      </c>
      <c r="L72" s="78"/>
      <c r="M72" s="77">
        <f t="shared" si="2"/>
        <v>561</v>
      </c>
      <c r="N72" s="29"/>
      <c r="O72" s="29"/>
      <c r="P72" s="77">
        <f t="shared" si="3"/>
        <v>561</v>
      </c>
      <c r="Q72" s="78"/>
      <c r="R72" s="78"/>
      <c r="S72" s="77">
        <f t="shared" si="4"/>
        <v>561</v>
      </c>
    </row>
    <row r="73" spans="2:19" ht="50.25" hidden="1" customHeight="1">
      <c r="B73" s="144" t="s">
        <v>711</v>
      </c>
      <c r="C73" s="56" t="s">
        <v>442</v>
      </c>
      <c r="D73" s="56"/>
      <c r="E73" s="56"/>
      <c r="F73" s="57">
        <f>SUM(F74)</f>
        <v>120</v>
      </c>
      <c r="G73" s="29"/>
      <c r="H73" s="29"/>
      <c r="I73" s="57">
        <f t="shared" si="0"/>
        <v>120</v>
      </c>
      <c r="J73" s="78">
        <f>J74</f>
        <v>441</v>
      </c>
      <c r="K73" s="57">
        <f t="shared" si="12"/>
        <v>561</v>
      </c>
      <c r="L73" s="78"/>
      <c r="M73" s="77">
        <f t="shared" si="2"/>
        <v>561</v>
      </c>
      <c r="N73" s="29"/>
      <c r="O73" s="29"/>
      <c r="P73" s="77">
        <f t="shared" si="3"/>
        <v>561</v>
      </c>
      <c r="Q73" s="78"/>
      <c r="R73" s="78"/>
      <c r="S73" s="77">
        <f t="shared" si="4"/>
        <v>561</v>
      </c>
    </row>
    <row r="74" spans="2:19" ht="36" hidden="1" customHeight="1">
      <c r="B74" s="143" t="s">
        <v>192</v>
      </c>
      <c r="C74" s="56" t="s">
        <v>442</v>
      </c>
      <c r="D74" s="56" t="s">
        <v>54</v>
      </c>
      <c r="E74" s="56" t="s">
        <v>545</v>
      </c>
      <c r="F74" s="57">
        <v>120</v>
      </c>
      <c r="G74" s="29"/>
      <c r="H74" s="29"/>
      <c r="I74" s="57">
        <f t="shared" si="0"/>
        <v>120</v>
      </c>
      <c r="J74" s="78">
        <v>441</v>
      </c>
      <c r="K74" s="57">
        <f t="shared" si="12"/>
        <v>561</v>
      </c>
      <c r="L74" s="78"/>
      <c r="M74" s="77">
        <f t="shared" si="2"/>
        <v>561</v>
      </c>
      <c r="N74" s="29"/>
      <c r="O74" s="29"/>
      <c r="P74" s="77">
        <f t="shared" si="3"/>
        <v>561</v>
      </c>
      <c r="Q74" s="78"/>
      <c r="R74" s="78"/>
      <c r="S74" s="77">
        <f t="shared" si="4"/>
        <v>561</v>
      </c>
    </row>
    <row r="75" spans="2:19" ht="38.25" customHeight="1">
      <c r="B75" s="146" t="s">
        <v>712</v>
      </c>
      <c r="C75" s="54" t="s">
        <v>248</v>
      </c>
      <c r="D75" s="54"/>
      <c r="E75" s="54"/>
      <c r="F75" s="72">
        <f>SUM(F76)</f>
        <v>100</v>
      </c>
      <c r="G75" s="29"/>
      <c r="H75" s="29"/>
      <c r="I75" s="72">
        <f t="shared" ref="I75:I139" si="13">F75+G75+H75</f>
        <v>100</v>
      </c>
      <c r="J75" s="77">
        <f>J76</f>
        <v>29</v>
      </c>
      <c r="K75" s="72">
        <f t="shared" si="12"/>
        <v>129</v>
      </c>
      <c r="L75" s="78"/>
      <c r="M75" s="77">
        <f t="shared" ref="M75:M139" si="14">K75+L75</f>
        <v>129</v>
      </c>
      <c r="N75" s="29"/>
      <c r="O75" s="29"/>
      <c r="P75" s="77">
        <f t="shared" ref="P75:P138" si="15">M75+N75+O75</f>
        <v>129</v>
      </c>
      <c r="Q75" s="78">
        <v>49</v>
      </c>
      <c r="R75" s="78"/>
      <c r="S75" s="77">
        <f t="shared" ref="S75:S138" si="16">P75+Q75+R75</f>
        <v>178</v>
      </c>
    </row>
    <row r="76" spans="2:19" ht="52.5" hidden="1" customHeight="1">
      <c r="B76" s="149" t="s">
        <v>377</v>
      </c>
      <c r="C76" s="56" t="s">
        <v>392</v>
      </c>
      <c r="D76" s="54"/>
      <c r="E76" s="54"/>
      <c r="F76" s="57">
        <f>SUM(F77)</f>
        <v>100</v>
      </c>
      <c r="G76" s="29"/>
      <c r="H76" s="29"/>
      <c r="I76" s="57">
        <f t="shared" si="13"/>
        <v>100</v>
      </c>
      <c r="J76" s="78">
        <f>J77</f>
        <v>29</v>
      </c>
      <c r="K76" s="57">
        <f t="shared" si="12"/>
        <v>129</v>
      </c>
      <c r="L76" s="78"/>
      <c r="M76" s="77">
        <f t="shared" si="14"/>
        <v>129</v>
      </c>
      <c r="N76" s="29"/>
      <c r="O76" s="29"/>
      <c r="P76" s="77">
        <f t="shared" si="15"/>
        <v>129</v>
      </c>
      <c r="Q76" s="78"/>
      <c r="R76" s="78"/>
      <c r="S76" s="77">
        <f t="shared" si="16"/>
        <v>129</v>
      </c>
    </row>
    <row r="77" spans="2:19" ht="42" hidden="1" customHeight="1">
      <c r="B77" s="144" t="s">
        <v>713</v>
      </c>
      <c r="C77" s="56" t="s">
        <v>393</v>
      </c>
      <c r="D77" s="56"/>
      <c r="E77" s="56"/>
      <c r="F77" s="57">
        <f>SUM(F78)</f>
        <v>100</v>
      </c>
      <c r="G77" s="29"/>
      <c r="H77" s="29"/>
      <c r="I77" s="57">
        <f t="shared" si="13"/>
        <v>100</v>
      </c>
      <c r="J77" s="78">
        <f>J78</f>
        <v>29</v>
      </c>
      <c r="K77" s="57">
        <f t="shared" si="12"/>
        <v>129</v>
      </c>
      <c r="L77" s="78"/>
      <c r="M77" s="77">
        <f t="shared" si="14"/>
        <v>129</v>
      </c>
      <c r="N77" s="29"/>
      <c r="O77" s="29"/>
      <c r="P77" s="77">
        <f t="shared" si="15"/>
        <v>129</v>
      </c>
      <c r="Q77" s="78"/>
      <c r="R77" s="78"/>
      <c r="S77" s="77">
        <f t="shared" si="16"/>
        <v>129</v>
      </c>
    </row>
    <row r="78" spans="2:19" ht="36.75" hidden="1" customHeight="1">
      <c r="B78" s="143" t="s">
        <v>192</v>
      </c>
      <c r="C78" s="56" t="s">
        <v>393</v>
      </c>
      <c r="D78" s="56" t="s">
        <v>54</v>
      </c>
      <c r="E78" s="56" t="s">
        <v>545</v>
      </c>
      <c r="F78" s="57">
        <v>100</v>
      </c>
      <c r="G78" s="29"/>
      <c r="H78" s="29"/>
      <c r="I78" s="57">
        <f t="shared" si="13"/>
        <v>100</v>
      </c>
      <c r="J78" s="78">
        <v>29</v>
      </c>
      <c r="K78" s="57">
        <f t="shared" si="12"/>
        <v>129</v>
      </c>
      <c r="L78" s="78"/>
      <c r="M78" s="77">
        <f t="shared" si="14"/>
        <v>129</v>
      </c>
      <c r="N78" s="29"/>
      <c r="O78" s="29"/>
      <c r="P78" s="77">
        <f t="shared" si="15"/>
        <v>129</v>
      </c>
      <c r="Q78" s="78"/>
      <c r="R78" s="78"/>
      <c r="S78" s="77">
        <f t="shared" si="16"/>
        <v>129</v>
      </c>
    </row>
    <row r="79" spans="2:19" ht="47.25" customHeight="1">
      <c r="B79" s="142" t="s">
        <v>675</v>
      </c>
      <c r="C79" s="54" t="s">
        <v>261</v>
      </c>
      <c r="D79" s="54"/>
      <c r="E79" s="56"/>
      <c r="F79" s="72">
        <f>SUM(F81)</f>
        <v>5996</v>
      </c>
      <c r="G79" s="29"/>
      <c r="H79" s="29"/>
      <c r="I79" s="72">
        <f t="shared" si="13"/>
        <v>5996</v>
      </c>
      <c r="J79" s="78"/>
      <c r="K79" s="57">
        <f t="shared" ref="K79:K142" si="17">F79+G79</f>
        <v>5996</v>
      </c>
      <c r="L79" s="78"/>
      <c r="M79" s="77">
        <f t="shared" si="14"/>
        <v>5996</v>
      </c>
      <c r="N79" s="29"/>
      <c r="O79" s="29"/>
      <c r="P79" s="77">
        <f t="shared" si="15"/>
        <v>5996</v>
      </c>
      <c r="Q79" s="78"/>
      <c r="R79" s="78"/>
      <c r="S79" s="77">
        <f t="shared" si="16"/>
        <v>5996</v>
      </c>
    </row>
    <row r="80" spans="2:19" ht="39" hidden="1" customHeight="1">
      <c r="B80" s="149" t="s">
        <v>379</v>
      </c>
      <c r="C80" s="56" t="s">
        <v>386</v>
      </c>
      <c r="D80" s="56"/>
      <c r="E80" s="56"/>
      <c r="F80" s="57">
        <f>SUM(F81)</f>
        <v>5996</v>
      </c>
      <c r="G80" s="29"/>
      <c r="H80" s="29"/>
      <c r="I80" s="72">
        <f t="shared" si="13"/>
        <v>5996</v>
      </c>
      <c r="J80" s="78"/>
      <c r="K80" s="57">
        <f t="shared" si="17"/>
        <v>5996</v>
      </c>
      <c r="L80" s="78"/>
      <c r="M80" s="77">
        <f t="shared" si="14"/>
        <v>5996</v>
      </c>
      <c r="N80" s="29"/>
      <c r="O80" s="29"/>
      <c r="P80" s="77">
        <f t="shared" si="15"/>
        <v>5996</v>
      </c>
      <c r="Q80" s="78"/>
      <c r="R80" s="78"/>
      <c r="S80" s="77">
        <f t="shared" si="16"/>
        <v>5996</v>
      </c>
    </row>
    <row r="81" spans="2:19" ht="35.25" hidden="1" customHeight="1">
      <c r="B81" s="49" t="s">
        <v>178</v>
      </c>
      <c r="C81" s="56" t="s">
        <v>387</v>
      </c>
      <c r="D81" s="56"/>
      <c r="E81" s="56"/>
      <c r="F81" s="57">
        <f>SUM(F82)</f>
        <v>5996</v>
      </c>
      <c r="G81" s="29"/>
      <c r="H81" s="29"/>
      <c r="I81" s="72">
        <f t="shared" si="13"/>
        <v>5996</v>
      </c>
      <c r="J81" s="78"/>
      <c r="K81" s="57">
        <f t="shared" si="17"/>
        <v>5996</v>
      </c>
      <c r="L81" s="78"/>
      <c r="M81" s="77">
        <f t="shared" si="14"/>
        <v>5996</v>
      </c>
      <c r="N81" s="29"/>
      <c r="O81" s="29"/>
      <c r="P81" s="77">
        <f t="shared" si="15"/>
        <v>5996</v>
      </c>
      <c r="Q81" s="78"/>
      <c r="R81" s="78"/>
      <c r="S81" s="77">
        <f t="shared" si="16"/>
        <v>5996</v>
      </c>
    </row>
    <row r="82" spans="2:19" ht="38.25" hidden="1" customHeight="1">
      <c r="B82" s="103" t="s">
        <v>158</v>
      </c>
      <c r="C82" s="56" t="s">
        <v>387</v>
      </c>
      <c r="D82" s="56" t="s">
        <v>159</v>
      </c>
      <c r="E82" s="56"/>
      <c r="F82" s="57">
        <f>SUM(F83)</f>
        <v>5996</v>
      </c>
      <c r="G82" s="29"/>
      <c r="H82" s="29"/>
      <c r="I82" s="72">
        <f t="shared" si="13"/>
        <v>5996</v>
      </c>
      <c r="J82" s="78"/>
      <c r="K82" s="57">
        <f t="shared" si="17"/>
        <v>5996</v>
      </c>
      <c r="L82" s="78"/>
      <c r="M82" s="77">
        <f t="shared" si="14"/>
        <v>5996</v>
      </c>
      <c r="N82" s="29"/>
      <c r="O82" s="29"/>
      <c r="P82" s="77">
        <f t="shared" si="15"/>
        <v>5996</v>
      </c>
      <c r="Q82" s="78"/>
      <c r="R82" s="78"/>
      <c r="S82" s="77">
        <f t="shared" si="16"/>
        <v>5996</v>
      </c>
    </row>
    <row r="83" spans="2:19" ht="37.5" hidden="1" customHeight="1">
      <c r="B83" s="103" t="s">
        <v>150</v>
      </c>
      <c r="C83" s="56" t="s">
        <v>387</v>
      </c>
      <c r="D83" s="56" t="s">
        <v>193</v>
      </c>
      <c r="E83" s="56"/>
      <c r="F83" s="57">
        <f>SUM(F84:F85)</f>
        <v>5996</v>
      </c>
      <c r="G83" s="29"/>
      <c r="H83" s="29"/>
      <c r="I83" s="72">
        <f t="shared" si="13"/>
        <v>5996</v>
      </c>
      <c r="J83" s="78"/>
      <c r="K83" s="57">
        <f t="shared" si="17"/>
        <v>5996</v>
      </c>
      <c r="L83" s="78"/>
      <c r="M83" s="77">
        <f t="shared" si="14"/>
        <v>5996</v>
      </c>
      <c r="N83" s="29"/>
      <c r="O83" s="29"/>
      <c r="P83" s="77">
        <f t="shared" si="15"/>
        <v>5996</v>
      </c>
      <c r="Q83" s="78"/>
      <c r="R83" s="78"/>
      <c r="S83" s="77">
        <f t="shared" si="16"/>
        <v>5996</v>
      </c>
    </row>
    <row r="84" spans="2:19" ht="24" hidden="1" customHeight="1">
      <c r="B84" s="51" t="s">
        <v>146</v>
      </c>
      <c r="C84" s="56" t="s">
        <v>387</v>
      </c>
      <c r="D84" s="56" t="s">
        <v>193</v>
      </c>
      <c r="E84" s="56" t="s">
        <v>143</v>
      </c>
      <c r="F84" s="57">
        <v>4588</v>
      </c>
      <c r="G84" s="29"/>
      <c r="H84" s="29"/>
      <c r="I84" s="72">
        <f t="shared" si="13"/>
        <v>4588</v>
      </c>
      <c r="J84" s="78"/>
      <c r="K84" s="57">
        <f t="shared" si="17"/>
        <v>4588</v>
      </c>
      <c r="L84" s="78"/>
      <c r="M84" s="77">
        <f t="shared" si="14"/>
        <v>4588</v>
      </c>
      <c r="N84" s="29"/>
      <c r="O84" s="29"/>
      <c r="P84" s="77">
        <f t="shared" si="15"/>
        <v>4588</v>
      </c>
      <c r="Q84" s="78"/>
      <c r="R84" s="78"/>
      <c r="S84" s="77">
        <f t="shared" si="16"/>
        <v>4588</v>
      </c>
    </row>
    <row r="85" spans="2:19" ht="32.25" hidden="1" customHeight="1">
      <c r="B85" s="51" t="s">
        <v>192</v>
      </c>
      <c r="C85" s="56" t="s">
        <v>387</v>
      </c>
      <c r="D85" s="61" t="s">
        <v>193</v>
      </c>
      <c r="E85" s="61" t="s">
        <v>191</v>
      </c>
      <c r="F85" s="75">
        <v>1408</v>
      </c>
      <c r="G85" s="29"/>
      <c r="H85" s="29"/>
      <c r="I85" s="72">
        <f t="shared" si="13"/>
        <v>1408</v>
      </c>
      <c r="J85" s="78"/>
      <c r="K85" s="57">
        <f t="shared" si="17"/>
        <v>1408</v>
      </c>
      <c r="L85" s="78"/>
      <c r="M85" s="77">
        <f t="shared" si="14"/>
        <v>1408</v>
      </c>
      <c r="N85" s="29"/>
      <c r="O85" s="29"/>
      <c r="P85" s="77">
        <f t="shared" si="15"/>
        <v>1408</v>
      </c>
      <c r="Q85" s="78"/>
      <c r="R85" s="78"/>
      <c r="S85" s="77">
        <f t="shared" si="16"/>
        <v>1408</v>
      </c>
    </row>
    <row r="86" spans="2:19" ht="29.25" customHeight="1">
      <c r="B86" s="142" t="s">
        <v>680</v>
      </c>
      <c r="C86" s="54" t="s">
        <v>265</v>
      </c>
      <c r="D86" s="54"/>
      <c r="E86" s="56"/>
      <c r="F86" s="72">
        <f>F87+F93+F103+F109+F116+F120</f>
        <v>471872.4</v>
      </c>
      <c r="G86" s="72">
        <f t="shared" ref="G86" si="18">G87+G93+G103+G109+G116+G120</f>
        <v>34014.315999999999</v>
      </c>
      <c r="H86" s="72">
        <f>H87+H93</f>
        <v>13348.5</v>
      </c>
      <c r="I86" s="72">
        <f t="shared" si="13"/>
        <v>519235.21600000001</v>
      </c>
      <c r="J86" s="72">
        <f>J87+J93+J116</f>
        <v>1089.8</v>
      </c>
      <c r="K86" s="72">
        <f>I86+J86</f>
        <v>520325.016</v>
      </c>
      <c r="L86" s="78">
        <f>L87+L93+L103</f>
        <v>21600</v>
      </c>
      <c r="M86" s="77">
        <f t="shared" si="14"/>
        <v>541925.01600000006</v>
      </c>
      <c r="N86" s="104">
        <f>N102</f>
        <v>4474.3999999999996</v>
      </c>
      <c r="O86" s="29"/>
      <c r="P86" s="77">
        <f t="shared" si="15"/>
        <v>546399.41600000008</v>
      </c>
      <c r="Q86" s="77">
        <v>24225</v>
      </c>
      <c r="R86" s="77">
        <v>-2940</v>
      </c>
      <c r="S86" s="77">
        <f t="shared" si="16"/>
        <v>567684.41600000008</v>
      </c>
    </row>
    <row r="87" spans="2:19" ht="30" hidden="1" customHeight="1">
      <c r="B87" s="148" t="s">
        <v>14</v>
      </c>
      <c r="C87" s="54" t="s">
        <v>266</v>
      </c>
      <c r="D87" s="54"/>
      <c r="E87" s="54"/>
      <c r="F87" s="72">
        <f>F88</f>
        <v>158631</v>
      </c>
      <c r="G87" s="29"/>
      <c r="H87" s="104">
        <f>H88</f>
        <v>3824.5</v>
      </c>
      <c r="I87" s="72">
        <f t="shared" si="13"/>
        <v>162455.5</v>
      </c>
      <c r="J87" s="77">
        <f>J88</f>
        <v>-5600</v>
      </c>
      <c r="K87" s="72">
        <f t="shared" ref="K87:K98" si="19">I87+J87</f>
        <v>156855.5</v>
      </c>
      <c r="L87" s="78">
        <f>L88</f>
        <v>6214</v>
      </c>
      <c r="M87" s="77">
        <f t="shared" si="14"/>
        <v>163069.5</v>
      </c>
      <c r="N87" s="29"/>
      <c r="O87" s="29"/>
      <c r="P87" s="77">
        <f t="shared" si="15"/>
        <v>163069.5</v>
      </c>
      <c r="Q87" s="78"/>
      <c r="R87" s="78"/>
      <c r="S87" s="77">
        <f t="shared" si="16"/>
        <v>163069.5</v>
      </c>
    </row>
    <row r="88" spans="2:19" ht="31.5" hidden="1" customHeight="1">
      <c r="B88" s="49" t="s">
        <v>384</v>
      </c>
      <c r="C88" s="54" t="s">
        <v>407</v>
      </c>
      <c r="D88" s="54"/>
      <c r="E88" s="54"/>
      <c r="F88" s="72">
        <f>F89+F91</f>
        <v>158631</v>
      </c>
      <c r="G88" s="29"/>
      <c r="H88" s="104">
        <f>H92</f>
        <v>3824.5</v>
      </c>
      <c r="I88" s="72">
        <f t="shared" si="13"/>
        <v>162455.5</v>
      </c>
      <c r="J88" s="77">
        <f>J91</f>
        <v>-5600</v>
      </c>
      <c r="K88" s="72">
        <f t="shared" si="19"/>
        <v>156855.5</v>
      </c>
      <c r="L88" s="78">
        <f>L92</f>
        <v>6214</v>
      </c>
      <c r="M88" s="77">
        <f t="shared" si="14"/>
        <v>163069.5</v>
      </c>
      <c r="N88" s="29"/>
      <c r="O88" s="29"/>
      <c r="P88" s="77">
        <f t="shared" si="15"/>
        <v>163069.5</v>
      </c>
      <c r="Q88" s="78"/>
      <c r="R88" s="78"/>
      <c r="S88" s="77">
        <f t="shared" si="16"/>
        <v>163069.5</v>
      </c>
    </row>
    <row r="89" spans="2:19" ht="72.75" hidden="1" customHeight="1">
      <c r="B89" s="49" t="s">
        <v>274</v>
      </c>
      <c r="C89" s="56" t="s">
        <v>408</v>
      </c>
      <c r="D89" s="56" t="s">
        <v>335</v>
      </c>
      <c r="E89" s="54"/>
      <c r="F89" s="57">
        <f>F90</f>
        <v>90788</v>
      </c>
      <c r="G89" s="29"/>
      <c r="H89" s="29"/>
      <c r="I89" s="72">
        <f t="shared" si="13"/>
        <v>90788</v>
      </c>
      <c r="J89" s="78"/>
      <c r="K89" s="72">
        <f t="shared" si="19"/>
        <v>90788</v>
      </c>
      <c r="L89" s="78"/>
      <c r="M89" s="77">
        <f t="shared" si="14"/>
        <v>90788</v>
      </c>
      <c r="N89" s="29"/>
      <c r="O89" s="29"/>
      <c r="P89" s="77">
        <f t="shared" si="15"/>
        <v>90788</v>
      </c>
      <c r="Q89" s="78"/>
      <c r="R89" s="78"/>
      <c r="S89" s="77">
        <f t="shared" si="16"/>
        <v>90788</v>
      </c>
    </row>
    <row r="90" spans="2:19" ht="26.25" hidden="1" customHeight="1">
      <c r="B90" s="51" t="s">
        <v>528</v>
      </c>
      <c r="C90" s="56" t="s">
        <v>408</v>
      </c>
      <c r="D90" s="56" t="s">
        <v>335</v>
      </c>
      <c r="E90" s="56" t="s">
        <v>537</v>
      </c>
      <c r="F90" s="57">
        <v>90788</v>
      </c>
      <c r="G90" s="29"/>
      <c r="H90" s="29"/>
      <c r="I90" s="72">
        <f t="shared" si="13"/>
        <v>90788</v>
      </c>
      <c r="J90" s="78"/>
      <c r="K90" s="72">
        <f t="shared" si="19"/>
        <v>90788</v>
      </c>
      <c r="L90" s="78"/>
      <c r="M90" s="77">
        <f t="shared" si="14"/>
        <v>90788</v>
      </c>
      <c r="N90" s="29"/>
      <c r="O90" s="29"/>
      <c r="P90" s="77">
        <f t="shared" si="15"/>
        <v>90788</v>
      </c>
      <c r="Q90" s="78"/>
      <c r="R90" s="78"/>
      <c r="S90" s="77">
        <f t="shared" si="16"/>
        <v>90788</v>
      </c>
    </row>
    <row r="91" spans="2:19" ht="38.25" hidden="1" customHeight="1">
      <c r="B91" s="49" t="s">
        <v>338</v>
      </c>
      <c r="C91" s="56" t="s">
        <v>517</v>
      </c>
      <c r="D91" s="56"/>
      <c r="E91" s="56"/>
      <c r="F91" s="57">
        <f>F92</f>
        <v>67843</v>
      </c>
      <c r="G91" s="29"/>
      <c r="H91" s="29">
        <f>H92</f>
        <v>3824.5</v>
      </c>
      <c r="I91" s="72">
        <f t="shared" si="13"/>
        <v>71667.5</v>
      </c>
      <c r="J91" s="78">
        <f>J92</f>
        <v>-5600</v>
      </c>
      <c r="K91" s="72">
        <f t="shared" si="19"/>
        <v>66067.5</v>
      </c>
      <c r="L91" s="78">
        <f>L92</f>
        <v>6214</v>
      </c>
      <c r="M91" s="77">
        <f t="shared" si="14"/>
        <v>72281.5</v>
      </c>
      <c r="N91" s="29"/>
      <c r="O91" s="29"/>
      <c r="P91" s="77">
        <f t="shared" si="15"/>
        <v>72281.5</v>
      </c>
      <c r="Q91" s="78"/>
      <c r="R91" s="78"/>
      <c r="S91" s="77">
        <f t="shared" si="16"/>
        <v>72281.5</v>
      </c>
    </row>
    <row r="92" spans="2:19" ht="27.75" hidden="1" customHeight="1">
      <c r="B92" s="51" t="s">
        <v>528</v>
      </c>
      <c r="C92" s="56" t="s">
        <v>452</v>
      </c>
      <c r="D92" s="56" t="s">
        <v>335</v>
      </c>
      <c r="E92" s="56" t="s">
        <v>537</v>
      </c>
      <c r="F92" s="97">
        <v>67843</v>
      </c>
      <c r="G92" s="29"/>
      <c r="H92" s="29">
        <v>3824.5</v>
      </c>
      <c r="I92" s="72">
        <f t="shared" si="13"/>
        <v>71667.5</v>
      </c>
      <c r="J92" s="78">
        <v>-5600</v>
      </c>
      <c r="K92" s="72">
        <f t="shared" si="19"/>
        <v>66067.5</v>
      </c>
      <c r="L92" s="78">
        <v>6214</v>
      </c>
      <c r="M92" s="77">
        <f t="shared" si="14"/>
        <v>72281.5</v>
      </c>
      <c r="N92" s="29"/>
      <c r="O92" s="29"/>
      <c r="P92" s="77">
        <f t="shared" si="15"/>
        <v>72281.5</v>
      </c>
      <c r="Q92" s="78"/>
      <c r="R92" s="78"/>
      <c r="S92" s="77">
        <f t="shared" si="16"/>
        <v>72281.5</v>
      </c>
    </row>
    <row r="93" spans="2:19" ht="27" hidden="1" customHeight="1">
      <c r="B93" s="147" t="s">
        <v>201</v>
      </c>
      <c r="C93" s="54" t="s">
        <v>345</v>
      </c>
      <c r="D93" s="54"/>
      <c r="E93" s="54"/>
      <c r="F93" s="72">
        <f>F94</f>
        <v>262646</v>
      </c>
      <c r="G93" s="77">
        <f>G94+G99</f>
        <v>34014.315999999999</v>
      </c>
      <c r="H93" s="77">
        <f>H98</f>
        <v>9524</v>
      </c>
      <c r="I93" s="72">
        <f t="shared" si="13"/>
        <v>306184.31599999999</v>
      </c>
      <c r="J93" s="77">
        <f>J94</f>
        <v>5600</v>
      </c>
      <c r="K93" s="72">
        <f t="shared" si="19"/>
        <v>311784.31599999999</v>
      </c>
      <c r="L93" s="77">
        <f>L94</f>
        <v>14167</v>
      </c>
      <c r="M93" s="77">
        <f t="shared" si="14"/>
        <v>325951.31599999999</v>
      </c>
      <c r="N93" s="29"/>
      <c r="O93" s="29"/>
      <c r="P93" s="77">
        <f t="shared" si="15"/>
        <v>325951.31599999999</v>
      </c>
      <c r="Q93" s="78"/>
      <c r="R93" s="78"/>
      <c r="S93" s="77">
        <f t="shared" si="16"/>
        <v>325951.31599999999</v>
      </c>
    </row>
    <row r="94" spans="2:19" ht="44.25" hidden="1" customHeight="1">
      <c r="B94" s="49" t="s">
        <v>385</v>
      </c>
      <c r="C94" s="56" t="s">
        <v>410</v>
      </c>
      <c r="D94" s="54"/>
      <c r="E94" s="54"/>
      <c r="F94" s="57">
        <f>SUM(F95,F97)</f>
        <v>262646</v>
      </c>
      <c r="G94" s="29"/>
      <c r="H94" s="29"/>
      <c r="I94" s="72">
        <f t="shared" si="13"/>
        <v>262646</v>
      </c>
      <c r="J94" s="78">
        <f>J97</f>
        <v>5600</v>
      </c>
      <c r="K94" s="72">
        <f t="shared" si="19"/>
        <v>268246</v>
      </c>
      <c r="L94" s="77">
        <f>L97</f>
        <v>14167</v>
      </c>
      <c r="M94" s="77">
        <f t="shared" si="14"/>
        <v>282413</v>
      </c>
      <c r="N94" s="29"/>
      <c r="O94" s="29"/>
      <c r="P94" s="77">
        <f t="shared" si="15"/>
        <v>282413</v>
      </c>
      <c r="Q94" s="78"/>
      <c r="R94" s="78"/>
      <c r="S94" s="77">
        <f t="shared" si="16"/>
        <v>282413</v>
      </c>
    </row>
    <row r="95" spans="2:19" ht="91.5" hidden="1" customHeight="1">
      <c r="B95" s="49" t="s">
        <v>275</v>
      </c>
      <c r="C95" s="56" t="s">
        <v>411</v>
      </c>
      <c r="D95" s="56" t="s">
        <v>336</v>
      </c>
      <c r="E95" s="54"/>
      <c r="F95" s="57">
        <f>SUM(F96:F96)</f>
        <v>165851</v>
      </c>
      <c r="G95" s="29"/>
      <c r="H95" s="29"/>
      <c r="I95" s="72">
        <f t="shared" si="13"/>
        <v>165851</v>
      </c>
      <c r="J95" s="78"/>
      <c r="K95" s="72">
        <f t="shared" si="19"/>
        <v>165851</v>
      </c>
      <c r="L95" s="78"/>
      <c r="M95" s="77">
        <f t="shared" si="14"/>
        <v>165851</v>
      </c>
      <c r="N95" s="29"/>
      <c r="O95" s="29"/>
      <c r="P95" s="77">
        <f t="shared" si="15"/>
        <v>165851</v>
      </c>
      <c r="Q95" s="78"/>
      <c r="R95" s="78"/>
      <c r="S95" s="77">
        <f t="shared" si="16"/>
        <v>165851</v>
      </c>
    </row>
    <row r="96" spans="2:19" ht="23.25" hidden="1" customHeight="1">
      <c r="B96" s="51" t="s">
        <v>528</v>
      </c>
      <c r="C96" s="56" t="s">
        <v>411</v>
      </c>
      <c r="D96" s="56" t="s">
        <v>336</v>
      </c>
      <c r="E96" s="56" t="s">
        <v>537</v>
      </c>
      <c r="F96" s="57">
        <v>165851</v>
      </c>
      <c r="G96" s="29"/>
      <c r="H96" s="29"/>
      <c r="I96" s="72">
        <f t="shared" si="13"/>
        <v>165851</v>
      </c>
      <c r="J96" s="78"/>
      <c r="K96" s="72">
        <f t="shared" si="19"/>
        <v>165851</v>
      </c>
      <c r="L96" s="78"/>
      <c r="M96" s="77">
        <f t="shared" si="14"/>
        <v>165851</v>
      </c>
      <c r="N96" s="29"/>
      <c r="O96" s="29"/>
      <c r="P96" s="77">
        <f t="shared" si="15"/>
        <v>165851</v>
      </c>
      <c r="Q96" s="78"/>
      <c r="R96" s="78"/>
      <c r="S96" s="77">
        <f t="shared" si="16"/>
        <v>165851</v>
      </c>
    </row>
    <row r="97" spans="2:19" ht="42" hidden="1" customHeight="1">
      <c r="B97" s="49" t="s">
        <v>276</v>
      </c>
      <c r="C97" s="56" t="s">
        <v>412</v>
      </c>
      <c r="D97" s="56" t="s">
        <v>336</v>
      </c>
      <c r="E97" s="56"/>
      <c r="F97" s="57">
        <f>SUM(F98)</f>
        <v>96795</v>
      </c>
      <c r="G97" s="29"/>
      <c r="H97" s="29"/>
      <c r="I97" s="72">
        <f t="shared" si="13"/>
        <v>96795</v>
      </c>
      <c r="J97" s="78">
        <f>J98</f>
        <v>5600</v>
      </c>
      <c r="K97" s="72">
        <f t="shared" si="19"/>
        <v>102395</v>
      </c>
      <c r="L97" s="78">
        <f>L98</f>
        <v>14167</v>
      </c>
      <c r="M97" s="77">
        <f t="shared" si="14"/>
        <v>116562</v>
      </c>
      <c r="N97" s="29"/>
      <c r="O97" s="29"/>
      <c r="P97" s="77">
        <f t="shared" si="15"/>
        <v>116562</v>
      </c>
      <c r="Q97" s="78"/>
      <c r="R97" s="78"/>
      <c r="S97" s="77">
        <f t="shared" si="16"/>
        <v>116562</v>
      </c>
    </row>
    <row r="98" spans="2:19" ht="22.5" hidden="1" customHeight="1">
      <c r="B98" s="51" t="s">
        <v>528</v>
      </c>
      <c r="C98" s="56" t="s">
        <v>412</v>
      </c>
      <c r="D98" s="56" t="s">
        <v>336</v>
      </c>
      <c r="E98" s="56" t="s">
        <v>537</v>
      </c>
      <c r="F98" s="97">
        <v>96795</v>
      </c>
      <c r="G98" s="29"/>
      <c r="H98" s="29">
        <v>9524</v>
      </c>
      <c r="I98" s="57">
        <f t="shared" si="13"/>
        <v>106319</v>
      </c>
      <c r="J98" s="78">
        <v>5600</v>
      </c>
      <c r="K98" s="57">
        <f t="shared" si="19"/>
        <v>111919</v>
      </c>
      <c r="L98" s="78">
        <v>14167</v>
      </c>
      <c r="M98" s="77">
        <f t="shared" si="14"/>
        <v>126086</v>
      </c>
      <c r="N98" s="29"/>
      <c r="O98" s="29"/>
      <c r="P98" s="77">
        <f t="shared" si="15"/>
        <v>126086</v>
      </c>
      <c r="Q98" s="78"/>
      <c r="R98" s="78"/>
      <c r="S98" s="77">
        <f t="shared" si="16"/>
        <v>126086</v>
      </c>
    </row>
    <row r="99" spans="2:19" ht="22.5" hidden="1" customHeight="1">
      <c r="B99" s="143" t="s">
        <v>740</v>
      </c>
      <c r="C99" s="56" t="s">
        <v>741</v>
      </c>
      <c r="D99" s="56" t="s">
        <v>336</v>
      </c>
      <c r="E99" s="56"/>
      <c r="F99" s="97"/>
      <c r="G99" s="77">
        <f>G100+G101</f>
        <v>34014.315999999999</v>
      </c>
      <c r="H99" s="77"/>
      <c r="I99" s="72">
        <f t="shared" si="13"/>
        <v>34014.315999999999</v>
      </c>
      <c r="J99" s="77"/>
      <c r="K99" s="72">
        <f t="shared" si="17"/>
        <v>34014.315999999999</v>
      </c>
      <c r="L99" s="78"/>
      <c r="M99" s="77">
        <f t="shared" si="14"/>
        <v>34014.315999999999</v>
      </c>
      <c r="N99" s="29"/>
      <c r="O99" s="29"/>
      <c r="P99" s="77">
        <f t="shared" si="15"/>
        <v>34014.315999999999</v>
      </c>
      <c r="Q99" s="78"/>
      <c r="R99" s="78"/>
      <c r="S99" s="77">
        <f t="shared" si="16"/>
        <v>34014.315999999999</v>
      </c>
    </row>
    <row r="100" spans="2:19" ht="29.25" hidden="1" customHeight="1">
      <c r="B100" s="24" t="s">
        <v>742</v>
      </c>
      <c r="C100" s="56" t="s">
        <v>743</v>
      </c>
      <c r="D100" s="56" t="s">
        <v>336</v>
      </c>
      <c r="E100" s="56" t="s">
        <v>603</v>
      </c>
      <c r="F100" s="97"/>
      <c r="G100" s="78">
        <v>17577</v>
      </c>
      <c r="H100" s="78"/>
      <c r="I100" s="72">
        <f t="shared" si="13"/>
        <v>17577</v>
      </c>
      <c r="J100" s="78"/>
      <c r="K100" s="57">
        <f t="shared" si="17"/>
        <v>17577</v>
      </c>
      <c r="L100" s="78"/>
      <c r="M100" s="77">
        <f t="shared" si="14"/>
        <v>17577</v>
      </c>
      <c r="N100" s="29"/>
      <c r="O100" s="29"/>
      <c r="P100" s="77">
        <f t="shared" si="15"/>
        <v>17577</v>
      </c>
      <c r="Q100" s="78"/>
      <c r="R100" s="78"/>
      <c r="S100" s="77">
        <f t="shared" si="16"/>
        <v>17577</v>
      </c>
    </row>
    <row r="101" spans="2:19" ht="29.25" hidden="1" customHeight="1">
      <c r="B101" s="24" t="s">
        <v>744</v>
      </c>
      <c r="C101" s="56" t="s">
        <v>745</v>
      </c>
      <c r="D101" s="56" t="s">
        <v>336</v>
      </c>
      <c r="E101" s="56" t="s">
        <v>603</v>
      </c>
      <c r="F101" s="97"/>
      <c r="G101" s="78">
        <v>16437.315999999999</v>
      </c>
      <c r="H101" s="78"/>
      <c r="I101" s="72">
        <f t="shared" si="13"/>
        <v>16437.315999999999</v>
      </c>
      <c r="J101" s="78"/>
      <c r="K101" s="57">
        <f t="shared" si="17"/>
        <v>16437.315999999999</v>
      </c>
      <c r="L101" s="78"/>
      <c r="M101" s="77">
        <f t="shared" si="14"/>
        <v>16437.315999999999</v>
      </c>
      <c r="N101" s="29"/>
      <c r="O101" s="29"/>
      <c r="P101" s="77">
        <f t="shared" si="15"/>
        <v>16437.315999999999</v>
      </c>
      <c r="Q101" s="78"/>
      <c r="R101" s="78"/>
      <c r="S101" s="77">
        <f t="shared" si="16"/>
        <v>16437.315999999999</v>
      </c>
    </row>
    <row r="102" spans="2:19" ht="29.25" hidden="1" customHeight="1">
      <c r="B102" s="24" t="s">
        <v>794</v>
      </c>
      <c r="C102" s="56" t="s">
        <v>790</v>
      </c>
      <c r="D102" s="56" t="s">
        <v>336</v>
      </c>
      <c r="E102" s="56" t="s">
        <v>603</v>
      </c>
      <c r="F102" s="97"/>
      <c r="G102" s="78"/>
      <c r="H102" s="78"/>
      <c r="I102" s="72"/>
      <c r="J102" s="78"/>
      <c r="K102" s="57"/>
      <c r="L102" s="78"/>
      <c r="M102" s="77"/>
      <c r="N102" s="104">
        <v>4474.3999999999996</v>
      </c>
      <c r="O102" s="29"/>
      <c r="P102" s="77">
        <f t="shared" si="15"/>
        <v>4474.3999999999996</v>
      </c>
      <c r="Q102" s="78"/>
      <c r="R102" s="78"/>
      <c r="S102" s="77">
        <f t="shared" si="16"/>
        <v>4474.3999999999996</v>
      </c>
    </row>
    <row r="103" spans="2:19" ht="35.25" hidden="1" customHeight="1">
      <c r="B103" s="141" t="s">
        <v>202</v>
      </c>
      <c r="C103" s="54" t="s">
        <v>346</v>
      </c>
      <c r="D103" s="54"/>
      <c r="E103" s="54"/>
      <c r="F103" s="72">
        <f>SUM(F104)</f>
        <v>38284</v>
      </c>
      <c r="G103" s="29"/>
      <c r="H103" s="29"/>
      <c r="I103" s="72">
        <f t="shared" si="13"/>
        <v>38284</v>
      </c>
      <c r="J103" s="78"/>
      <c r="K103" s="72">
        <f t="shared" si="17"/>
        <v>38284</v>
      </c>
      <c r="L103" s="77">
        <f>L104</f>
        <v>1219</v>
      </c>
      <c r="M103" s="77">
        <f t="shared" si="14"/>
        <v>39503</v>
      </c>
      <c r="N103" s="29"/>
      <c r="O103" s="29"/>
      <c r="P103" s="77">
        <f t="shared" si="15"/>
        <v>39503</v>
      </c>
      <c r="Q103" s="78"/>
      <c r="R103" s="78"/>
      <c r="S103" s="77">
        <f t="shared" si="16"/>
        <v>39503</v>
      </c>
    </row>
    <row r="104" spans="2:19" ht="30" hidden="1" customHeight="1">
      <c r="B104" s="51" t="s">
        <v>373</v>
      </c>
      <c r="C104" s="56" t="s">
        <v>413</v>
      </c>
      <c r="D104" s="56"/>
      <c r="E104" s="56"/>
      <c r="F104" s="57">
        <f>F105+F107</f>
        <v>38284</v>
      </c>
      <c r="G104" s="29"/>
      <c r="H104" s="29"/>
      <c r="I104" s="72">
        <f t="shared" si="13"/>
        <v>38284</v>
      </c>
      <c r="J104" s="78"/>
      <c r="K104" s="57">
        <f t="shared" si="17"/>
        <v>38284</v>
      </c>
      <c r="L104" s="78">
        <f>L105+L107</f>
        <v>1219</v>
      </c>
      <c r="M104" s="77">
        <f t="shared" si="14"/>
        <v>39503</v>
      </c>
      <c r="N104" s="29"/>
      <c r="O104" s="29"/>
      <c r="P104" s="77">
        <f t="shared" si="15"/>
        <v>39503</v>
      </c>
      <c r="Q104" s="78"/>
      <c r="R104" s="78"/>
      <c r="S104" s="77">
        <f t="shared" si="16"/>
        <v>39503</v>
      </c>
    </row>
    <row r="105" spans="2:19" ht="32.25" hidden="1" customHeight="1">
      <c r="B105" s="49" t="s">
        <v>540</v>
      </c>
      <c r="C105" s="56" t="s">
        <v>414</v>
      </c>
      <c r="D105" s="56" t="s">
        <v>466</v>
      </c>
      <c r="E105" s="56"/>
      <c r="F105" s="57">
        <f>F106</f>
        <v>19390</v>
      </c>
      <c r="G105" s="29"/>
      <c r="H105" s="29"/>
      <c r="I105" s="72">
        <f t="shared" si="13"/>
        <v>19390</v>
      </c>
      <c r="J105" s="78"/>
      <c r="K105" s="57">
        <f t="shared" si="17"/>
        <v>19390</v>
      </c>
      <c r="L105" s="78">
        <f>L106</f>
        <v>942</v>
      </c>
      <c r="M105" s="77">
        <f t="shared" si="14"/>
        <v>20332</v>
      </c>
      <c r="N105" s="29"/>
      <c r="O105" s="29"/>
      <c r="P105" s="77">
        <f t="shared" si="15"/>
        <v>20332</v>
      </c>
      <c r="Q105" s="78"/>
      <c r="R105" s="78"/>
      <c r="S105" s="77">
        <f t="shared" si="16"/>
        <v>20332</v>
      </c>
    </row>
    <row r="106" spans="2:19" ht="25.5" hidden="1" customHeight="1">
      <c r="B106" s="51" t="s">
        <v>528</v>
      </c>
      <c r="C106" s="56" t="s">
        <v>414</v>
      </c>
      <c r="D106" s="56" t="s">
        <v>466</v>
      </c>
      <c r="E106" s="56" t="s">
        <v>537</v>
      </c>
      <c r="F106" s="57">
        <v>19390</v>
      </c>
      <c r="G106" s="29"/>
      <c r="H106" s="29"/>
      <c r="I106" s="72">
        <f t="shared" si="13"/>
        <v>19390</v>
      </c>
      <c r="J106" s="78"/>
      <c r="K106" s="57">
        <f t="shared" si="17"/>
        <v>19390</v>
      </c>
      <c r="L106" s="78">
        <v>942</v>
      </c>
      <c r="M106" s="77">
        <f t="shared" si="14"/>
        <v>20332</v>
      </c>
      <c r="N106" s="29"/>
      <c r="O106" s="29"/>
      <c r="P106" s="77">
        <f t="shared" si="15"/>
        <v>20332</v>
      </c>
      <c r="Q106" s="78"/>
      <c r="R106" s="78"/>
      <c r="S106" s="77">
        <f t="shared" si="16"/>
        <v>20332</v>
      </c>
    </row>
    <row r="107" spans="2:19" ht="33" hidden="1" customHeight="1">
      <c r="B107" s="49" t="s">
        <v>539</v>
      </c>
      <c r="C107" s="56" t="s">
        <v>414</v>
      </c>
      <c r="D107" s="56" t="s">
        <v>466</v>
      </c>
      <c r="E107" s="56"/>
      <c r="F107" s="57">
        <f>F108</f>
        <v>18894</v>
      </c>
      <c r="G107" s="29"/>
      <c r="H107" s="29"/>
      <c r="I107" s="72">
        <f t="shared" si="13"/>
        <v>18894</v>
      </c>
      <c r="J107" s="78"/>
      <c r="K107" s="57">
        <f t="shared" si="17"/>
        <v>18894</v>
      </c>
      <c r="L107" s="78">
        <f>L108</f>
        <v>277</v>
      </c>
      <c r="M107" s="77">
        <f t="shared" si="14"/>
        <v>19171</v>
      </c>
      <c r="N107" s="29"/>
      <c r="O107" s="29"/>
      <c r="P107" s="77">
        <f t="shared" si="15"/>
        <v>19171</v>
      </c>
      <c r="Q107" s="78"/>
      <c r="R107" s="78"/>
      <c r="S107" s="77">
        <f t="shared" si="16"/>
        <v>19171</v>
      </c>
    </row>
    <row r="108" spans="2:19" ht="21.75" hidden="1" customHeight="1">
      <c r="B108" s="51" t="s">
        <v>528</v>
      </c>
      <c r="C108" s="56" t="s">
        <v>538</v>
      </c>
      <c r="D108" s="56" t="s">
        <v>466</v>
      </c>
      <c r="E108" s="56" t="s">
        <v>537</v>
      </c>
      <c r="F108" s="57">
        <v>18894</v>
      </c>
      <c r="G108" s="29"/>
      <c r="H108" s="29"/>
      <c r="I108" s="72">
        <f t="shared" si="13"/>
        <v>18894</v>
      </c>
      <c r="J108" s="78"/>
      <c r="K108" s="57">
        <f t="shared" si="17"/>
        <v>18894</v>
      </c>
      <c r="L108" s="78">
        <v>277</v>
      </c>
      <c r="M108" s="77">
        <f t="shared" si="14"/>
        <v>19171</v>
      </c>
      <c r="N108" s="29"/>
      <c r="O108" s="29"/>
      <c r="P108" s="77">
        <f t="shared" si="15"/>
        <v>19171</v>
      </c>
      <c r="Q108" s="78"/>
      <c r="R108" s="78"/>
      <c r="S108" s="77">
        <f t="shared" si="16"/>
        <v>19171</v>
      </c>
    </row>
    <row r="109" spans="2:19" ht="36" hidden="1">
      <c r="B109" s="141" t="s">
        <v>681</v>
      </c>
      <c r="C109" s="54" t="s">
        <v>348</v>
      </c>
      <c r="D109" s="54"/>
      <c r="E109" s="54"/>
      <c r="F109" s="72">
        <f>SUM(F111)</f>
        <v>8125</v>
      </c>
      <c r="G109" s="29"/>
      <c r="H109" s="29"/>
      <c r="I109" s="72">
        <f t="shared" si="13"/>
        <v>8125</v>
      </c>
      <c r="J109" s="78"/>
      <c r="K109" s="57">
        <f t="shared" si="17"/>
        <v>8125</v>
      </c>
      <c r="L109" s="78"/>
      <c r="M109" s="77">
        <f t="shared" si="14"/>
        <v>8125</v>
      </c>
      <c r="N109" s="29"/>
      <c r="O109" s="29"/>
      <c r="P109" s="77">
        <f t="shared" si="15"/>
        <v>8125</v>
      </c>
      <c r="Q109" s="78"/>
      <c r="R109" s="78"/>
      <c r="S109" s="77">
        <f t="shared" si="16"/>
        <v>8125</v>
      </c>
    </row>
    <row r="110" spans="2:19" ht="33" hidden="1" customHeight="1">
      <c r="B110" s="51" t="s">
        <v>417</v>
      </c>
      <c r="C110" s="56" t="s">
        <v>446</v>
      </c>
      <c r="D110" s="56"/>
      <c r="E110" s="56"/>
      <c r="F110" s="57">
        <f>SUM(F111)</f>
        <v>8125</v>
      </c>
      <c r="G110" s="29"/>
      <c r="H110" s="29"/>
      <c r="I110" s="72">
        <f t="shared" si="13"/>
        <v>8125</v>
      </c>
      <c r="J110" s="78"/>
      <c r="K110" s="57">
        <f t="shared" si="17"/>
        <v>8125</v>
      </c>
      <c r="L110" s="78"/>
      <c r="M110" s="77">
        <f t="shared" si="14"/>
        <v>8125</v>
      </c>
      <c r="N110" s="29"/>
      <c r="O110" s="29"/>
      <c r="P110" s="77">
        <f t="shared" si="15"/>
        <v>8125</v>
      </c>
      <c r="Q110" s="78"/>
      <c r="R110" s="78"/>
      <c r="S110" s="77">
        <f t="shared" si="16"/>
        <v>8125</v>
      </c>
    </row>
    <row r="111" spans="2:19" ht="47.25" hidden="1" customHeight="1">
      <c r="B111" s="51" t="s">
        <v>518</v>
      </c>
      <c r="C111" s="56" t="s">
        <v>418</v>
      </c>
      <c r="D111" s="56"/>
      <c r="E111" s="56"/>
      <c r="F111" s="57">
        <f>SUM(F114:F115)</f>
        <v>8125</v>
      </c>
      <c r="G111" s="29"/>
      <c r="H111" s="29"/>
      <c r="I111" s="72">
        <f t="shared" si="13"/>
        <v>8125</v>
      </c>
      <c r="J111" s="78"/>
      <c r="K111" s="57">
        <f t="shared" si="17"/>
        <v>8125</v>
      </c>
      <c r="L111" s="78"/>
      <c r="M111" s="77">
        <f t="shared" si="14"/>
        <v>8125</v>
      </c>
      <c r="N111" s="29"/>
      <c r="O111" s="29"/>
      <c r="P111" s="77">
        <f t="shared" si="15"/>
        <v>8125</v>
      </c>
      <c r="Q111" s="78"/>
      <c r="R111" s="78"/>
      <c r="S111" s="77">
        <f t="shared" si="16"/>
        <v>8125</v>
      </c>
    </row>
    <row r="112" spans="2:19" ht="23.25" hidden="1" customHeight="1">
      <c r="B112" s="103" t="s">
        <v>163</v>
      </c>
      <c r="C112" s="56" t="s">
        <v>349</v>
      </c>
      <c r="D112" s="56" t="s">
        <v>162</v>
      </c>
      <c r="E112" s="56"/>
      <c r="F112" s="57">
        <f>SUM(F113)</f>
        <v>8125</v>
      </c>
      <c r="G112" s="29"/>
      <c r="H112" s="29"/>
      <c r="I112" s="72">
        <f t="shared" si="13"/>
        <v>8125</v>
      </c>
      <c r="J112" s="78"/>
      <c r="K112" s="57">
        <f t="shared" si="17"/>
        <v>8125</v>
      </c>
      <c r="L112" s="78"/>
      <c r="M112" s="77">
        <f t="shared" si="14"/>
        <v>8125</v>
      </c>
      <c r="N112" s="29"/>
      <c r="O112" s="29"/>
      <c r="P112" s="77">
        <f t="shared" si="15"/>
        <v>8125</v>
      </c>
      <c r="Q112" s="78"/>
      <c r="R112" s="78"/>
      <c r="S112" s="77">
        <f t="shared" si="16"/>
        <v>8125</v>
      </c>
    </row>
    <row r="113" spans="2:19" ht="24" hidden="1" customHeight="1">
      <c r="B113" s="51" t="s">
        <v>77</v>
      </c>
      <c r="C113" s="56" t="s">
        <v>349</v>
      </c>
      <c r="D113" s="56" t="s">
        <v>53</v>
      </c>
      <c r="E113" s="56"/>
      <c r="F113" s="57">
        <f>SUM(F114:F115)</f>
        <v>8125</v>
      </c>
      <c r="G113" s="29"/>
      <c r="H113" s="29"/>
      <c r="I113" s="72">
        <f t="shared" si="13"/>
        <v>8125</v>
      </c>
      <c r="J113" s="78"/>
      <c r="K113" s="57">
        <f t="shared" si="17"/>
        <v>8125</v>
      </c>
      <c r="L113" s="78"/>
      <c r="M113" s="77">
        <f t="shared" si="14"/>
        <v>8125</v>
      </c>
      <c r="N113" s="29"/>
      <c r="O113" s="29"/>
      <c r="P113" s="77">
        <f t="shared" si="15"/>
        <v>8125</v>
      </c>
      <c r="Q113" s="78"/>
      <c r="R113" s="78"/>
      <c r="S113" s="77">
        <f t="shared" si="16"/>
        <v>8125</v>
      </c>
    </row>
    <row r="114" spans="2:19" ht="20.25" hidden="1" customHeight="1">
      <c r="B114" s="49" t="s">
        <v>146</v>
      </c>
      <c r="C114" s="56" t="s">
        <v>349</v>
      </c>
      <c r="D114" s="56" t="s">
        <v>53</v>
      </c>
      <c r="E114" s="56" t="s">
        <v>143</v>
      </c>
      <c r="F114" s="57">
        <v>6035</v>
      </c>
      <c r="G114" s="29"/>
      <c r="H114" s="29"/>
      <c r="I114" s="72">
        <f t="shared" si="13"/>
        <v>6035</v>
      </c>
      <c r="J114" s="78"/>
      <c r="K114" s="57">
        <f t="shared" si="17"/>
        <v>6035</v>
      </c>
      <c r="L114" s="78"/>
      <c r="M114" s="77">
        <f t="shared" si="14"/>
        <v>6035</v>
      </c>
      <c r="N114" s="29"/>
      <c r="O114" s="29"/>
      <c r="P114" s="77">
        <f t="shared" si="15"/>
        <v>6035</v>
      </c>
      <c r="Q114" s="78"/>
      <c r="R114" s="78"/>
      <c r="S114" s="77">
        <f t="shared" si="16"/>
        <v>6035</v>
      </c>
    </row>
    <row r="115" spans="2:19" ht="30" hidden="1" customHeight="1">
      <c r="B115" s="51" t="s">
        <v>192</v>
      </c>
      <c r="C115" s="56" t="s">
        <v>349</v>
      </c>
      <c r="D115" s="56" t="s">
        <v>53</v>
      </c>
      <c r="E115" s="56" t="s">
        <v>191</v>
      </c>
      <c r="F115" s="57">
        <v>2090</v>
      </c>
      <c r="G115" s="29"/>
      <c r="H115" s="29"/>
      <c r="I115" s="72">
        <f t="shared" si="13"/>
        <v>2090</v>
      </c>
      <c r="J115" s="78"/>
      <c r="K115" s="57">
        <f t="shared" si="17"/>
        <v>2090</v>
      </c>
      <c r="L115" s="78"/>
      <c r="M115" s="77">
        <f t="shared" si="14"/>
        <v>2090</v>
      </c>
      <c r="N115" s="29"/>
      <c r="O115" s="29"/>
      <c r="P115" s="77">
        <f t="shared" si="15"/>
        <v>2090</v>
      </c>
      <c r="Q115" s="78"/>
      <c r="R115" s="78"/>
      <c r="S115" s="77">
        <f t="shared" si="16"/>
        <v>2090</v>
      </c>
    </row>
    <row r="116" spans="2:19" ht="20.25" hidden="1" customHeight="1">
      <c r="B116" s="150" t="s">
        <v>12</v>
      </c>
      <c r="C116" s="54" t="s">
        <v>359</v>
      </c>
      <c r="D116" s="54" t="s">
        <v>98</v>
      </c>
      <c r="E116" s="54"/>
      <c r="F116" s="72">
        <f>SUM(F118)</f>
        <v>786.4</v>
      </c>
      <c r="G116" s="29"/>
      <c r="H116" s="29"/>
      <c r="I116" s="72">
        <f t="shared" si="13"/>
        <v>786.4</v>
      </c>
      <c r="J116" s="77">
        <f>J117</f>
        <v>1089.8</v>
      </c>
      <c r="K116" s="72">
        <f>I116+J116</f>
        <v>1876.1999999999998</v>
      </c>
      <c r="L116" s="78"/>
      <c r="M116" s="77">
        <f t="shared" si="14"/>
        <v>1876.1999999999998</v>
      </c>
      <c r="N116" s="29"/>
      <c r="O116" s="29"/>
      <c r="P116" s="77">
        <f t="shared" si="15"/>
        <v>1876.1999999999998</v>
      </c>
      <c r="Q116" s="78"/>
      <c r="R116" s="78"/>
      <c r="S116" s="77">
        <f t="shared" si="16"/>
        <v>1876.1999999999998</v>
      </c>
    </row>
    <row r="117" spans="2:19" ht="30.75" hidden="1" customHeight="1">
      <c r="B117" s="24" t="s">
        <v>425</v>
      </c>
      <c r="C117" s="56" t="s">
        <v>426</v>
      </c>
      <c r="D117" s="56" t="s">
        <v>98</v>
      </c>
      <c r="E117" s="56"/>
      <c r="F117" s="57">
        <f>F118</f>
        <v>786.4</v>
      </c>
      <c r="G117" s="29"/>
      <c r="H117" s="29"/>
      <c r="I117" s="57">
        <f t="shared" si="13"/>
        <v>786.4</v>
      </c>
      <c r="J117" s="78">
        <f>J118</f>
        <v>1089.8</v>
      </c>
      <c r="K117" s="57">
        <f t="shared" ref="K117:K119" si="20">I117+J117</f>
        <v>1876.1999999999998</v>
      </c>
      <c r="L117" s="78"/>
      <c r="M117" s="77">
        <f t="shared" si="14"/>
        <v>1876.1999999999998</v>
      </c>
      <c r="N117" s="29"/>
      <c r="O117" s="29"/>
      <c r="P117" s="77">
        <f t="shared" si="15"/>
        <v>1876.1999999999998</v>
      </c>
      <c r="Q117" s="78"/>
      <c r="R117" s="78"/>
      <c r="S117" s="77">
        <f t="shared" si="16"/>
        <v>1876.1999999999998</v>
      </c>
    </row>
    <row r="118" spans="2:19" ht="66" hidden="1" customHeight="1">
      <c r="B118" s="51" t="s">
        <v>3</v>
      </c>
      <c r="C118" s="56" t="s">
        <v>427</v>
      </c>
      <c r="D118" s="56" t="s">
        <v>98</v>
      </c>
      <c r="E118" s="56"/>
      <c r="F118" s="57">
        <f>SUM(F119)</f>
        <v>786.4</v>
      </c>
      <c r="G118" s="29"/>
      <c r="H118" s="29"/>
      <c r="I118" s="57">
        <f t="shared" si="13"/>
        <v>786.4</v>
      </c>
      <c r="J118" s="78">
        <f>J119</f>
        <v>1089.8</v>
      </c>
      <c r="K118" s="57">
        <f t="shared" si="20"/>
        <v>1876.1999999999998</v>
      </c>
      <c r="L118" s="78"/>
      <c r="M118" s="77">
        <f t="shared" si="14"/>
        <v>1876.1999999999998</v>
      </c>
      <c r="N118" s="29"/>
      <c r="O118" s="29"/>
      <c r="P118" s="77">
        <f t="shared" si="15"/>
        <v>1876.1999999999998</v>
      </c>
      <c r="Q118" s="78"/>
      <c r="R118" s="78"/>
      <c r="S118" s="77">
        <f t="shared" si="16"/>
        <v>1876.1999999999998</v>
      </c>
    </row>
    <row r="119" spans="2:19" ht="33.75" hidden="1" customHeight="1">
      <c r="B119" s="51" t="s">
        <v>192</v>
      </c>
      <c r="C119" s="56" t="s">
        <v>427</v>
      </c>
      <c r="D119" s="56" t="s">
        <v>98</v>
      </c>
      <c r="E119" s="56" t="s">
        <v>191</v>
      </c>
      <c r="F119" s="57">
        <v>786.4</v>
      </c>
      <c r="G119" s="29"/>
      <c r="H119" s="29"/>
      <c r="I119" s="57">
        <f t="shared" si="13"/>
        <v>786.4</v>
      </c>
      <c r="J119" s="78">
        <v>1089.8</v>
      </c>
      <c r="K119" s="57">
        <f t="shared" si="20"/>
        <v>1876.1999999999998</v>
      </c>
      <c r="L119" s="78"/>
      <c r="M119" s="77">
        <f t="shared" si="14"/>
        <v>1876.1999999999998</v>
      </c>
      <c r="N119" s="29"/>
      <c r="O119" s="29"/>
      <c r="P119" s="77">
        <f t="shared" si="15"/>
        <v>1876.1999999999998</v>
      </c>
      <c r="Q119" s="78"/>
      <c r="R119" s="78"/>
      <c r="S119" s="77">
        <f t="shared" si="16"/>
        <v>1876.1999999999998</v>
      </c>
    </row>
    <row r="120" spans="2:19" ht="23.25" hidden="1" customHeight="1">
      <c r="B120" s="150" t="s">
        <v>39</v>
      </c>
      <c r="C120" s="54" t="s">
        <v>360</v>
      </c>
      <c r="D120" s="54" t="s">
        <v>93</v>
      </c>
      <c r="E120" s="54"/>
      <c r="F120" s="72">
        <f>SUM(F122)</f>
        <v>3400</v>
      </c>
      <c r="G120" s="29"/>
      <c r="H120" s="29"/>
      <c r="I120" s="72">
        <f t="shared" si="13"/>
        <v>3400</v>
      </c>
      <c r="J120" s="78"/>
      <c r="K120" s="57">
        <f t="shared" si="17"/>
        <v>3400</v>
      </c>
      <c r="L120" s="78"/>
      <c r="M120" s="77">
        <f t="shared" si="14"/>
        <v>3400</v>
      </c>
      <c r="N120" s="29"/>
      <c r="O120" s="29"/>
      <c r="P120" s="77">
        <f t="shared" si="15"/>
        <v>3400</v>
      </c>
      <c r="Q120" s="78"/>
      <c r="R120" s="78"/>
      <c r="S120" s="77">
        <f t="shared" si="16"/>
        <v>3400</v>
      </c>
    </row>
    <row r="121" spans="2:19" ht="31.5" hidden="1" customHeight="1">
      <c r="B121" s="24" t="s">
        <v>425</v>
      </c>
      <c r="C121" s="56" t="s">
        <v>428</v>
      </c>
      <c r="D121" s="56" t="s">
        <v>93</v>
      </c>
      <c r="E121" s="56"/>
      <c r="F121" s="57">
        <f>SUM(F122)</f>
        <v>3400</v>
      </c>
      <c r="G121" s="29"/>
      <c r="H121" s="29"/>
      <c r="I121" s="72">
        <f t="shared" si="13"/>
        <v>3400</v>
      </c>
      <c r="J121" s="78"/>
      <c r="K121" s="57">
        <f t="shared" si="17"/>
        <v>3400</v>
      </c>
      <c r="L121" s="78"/>
      <c r="M121" s="77">
        <f t="shared" si="14"/>
        <v>3400</v>
      </c>
      <c r="N121" s="29"/>
      <c r="O121" s="29"/>
      <c r="P121" s="77">
        <f t="shared" si="15"/>
        <v>3400</v>
      </c>
      <c r="Q121" s="78"/>
      <c r="R121" s="78"/>
      <c r="S121" s="77">
        <f t="shared" si="16"/>
        <v>3400</v>
      </c>
    </row>
    <row r="122" spans="2:19" ht="60.75" hidden="1" customHeight="1">
      <c r="B122" s="51" t="s">
        <v>279</v>
      </c>
      <c r="C122" s="56" t="s">
        <v>429</v>
      </c>
      <c r="D122" s="56" t="s">
        <v>93</v>
      </c>
      <c r="E122" s="54"/>
      <c r="F122" s="57">
        <f>SUM(F123)</f>
        <v>3400</v>
      </c>
      <c r="G122" s="29"/>
      <c r="H122" s="29"/>
      <c r="I122" s="72">
        <f t="shared" si="13"/>
        <v>3400</v>
      </c>
      <c r="J122" s="78"/>
      <c r="K122" s="57">
        <f t="shared" si="17"/>
        <v>3400</v>
      </c>
      <c r="L122" s="78"/>
      <c r="M122" s="77">
        <f t="shared" si="14"/>
        <v>3400</v>
      </c>
      <c r="N122" s="29"/>
      <c r="O122" s="29"/>
      <c r="P122" s="77">
        <f t="shared" si="15"/>
        <v>3400</v>
      </c>
      <c r="Q122" s="78"/>
      <c r="R122" s="78"/>
      <c r="S122" s="77">
        <f t="shared" si="16"/>
        <v>3400</v>
      </c>
    </row>
    <row r="123" spans="2:19" ht="34.5" hidden="1" customHeight="1">
      <c r="B123" s="51" t="s">
        <v>284</v>
      </c>
      <c r="C123" s="56" t="s">
        <v>429</v>
      </c>
      <c r="D123" s="56" t="s">
        <v>93</v>
      </c>
      <c r="E123" s="56" t="s">
        <v>147</v>
      </c>
      <c r="F123" s="57">
        <v>3400</v>
      </c>
      <c r="G123" s="29"/>
      <c r="H123" s="29"/>
      <c r="I123" s="72">
        <f t="shared" si="13"/>
        <v>3400</v>
      </c>
      <c r="J123" s="78"/>
      <c r="K123" s="57">
        <f t="shared" si="17"/>
        <v>3400</v>
      </c>
      <c r="L123" s="78"/>
      <c r="M123" s="77">
        <f t="shared" si="14"/>
        <v>3400</v>
      </c>
      <c r="N123" s="29"/>
      <c r="O123" s="29"/>
      <c r="P123" s="77">
        <f t="shared" si="15"/>
        <v>3400</v>
      </c>
      <c r="Q123" s="78"/>
      <c r="R123" s="78"/>
      <c r="S123" s="77">
        <f t="shared" si="16"/>
        <v>3400</v>
      </c>
    </row>
    <row r="124" spans="2:19" ht="39" customHeight="1">
      <c r="B124" s="150" t="s">
        <v>677</v>
      </c>
      <c r="C124" s="54" t="s">
        <v>361</v>
      </c>
      <c r="D124" s="53" t="s">
        <v>95</v>
      </c>
      <c r="E124" s="54"/>
      <c r="F124" s="72">
        <f>SUM(F125,F128)</f>
        <v>13590</v>
      </c>
      <c r="G124" s="29"/>
      <c r="H124" s="29"/>
      <c r="I124" s="72">
        <f t="shared" si="13"/>
        <v>13590</v>
      </c>
      <c r="J124" s="78"/>
      <c r="K124" s="57">
        <f t="shared" si="17"/>
        <v>13590</v>
      </c>
      <c r="L124" s="78"/>
      <c r="M124" s="77">
        <f t="shared" si="14"/>
        <v>13590</v>
      </c>
      <c r="N124" s="29"/>
      <c r="O124" s="29"/>
      <c r="P124" s="77">
        <f t="shared" si="15"/>
        <v>13590</v>
      </c>
      <c r="Q124" s="78"/>
      <c r="R124" s="78"/>
      <c r="S124" s="77">
        <f t="shared" si="16"/>
        <v>13590</v>
      </c>
    </row>
    <row r="125" spans="2:19" ht="36" hidden="1" customHeight="1">
      <c r="B125" s="24" t="s">
        <v>415</v>
      </c>
      <c r="C125" s="56" t="s">
        <v>424</v>
      </c>
      <c r="D125" s="55" t="s">
        <v>95</v>
      </c>
      <c r="E125" s="56"/>
      <c r="F125" s="72">
        <f>F126</f>
        <v>600</v>
      </c>
      <c r="G125" s="29"/>
      <c r="H125" s="29"/>
      <c r="I125" s="72">
        <f t="shared" si="13"/>
        <v>600</v>
      </c>
      <c r="J125" s="78"/>
      <c r="K125" s="57">
        <f t="shared" si="17"/>
        <v>600</v>
      </c>
      <c r="L125" s="78"/>
      <c r="M125" s="77">
        <f t="shared" si="14"/>
        <v>600</v>
      </c>
      <c r="N125" s="29"/>
      <c r="O125" s="29"/>
      <c r="P125" s="77">
        <f t="shared" si="15"/>
        <v>600</v>
      </c>
      <c r="Q125" s="78"/>
      <c r="R125" s="78"/>
      <c r="S125" s="77">
        <f t="shared" si="16"/>
        <v>600</v>
      </c>
    </row>
    <row r="126" spans="2:19" ht="22.5" hidden="1" customHeight="1">
      <c r="B126" s="51" t="s">
        <v>11</v>
      </c>
      <c r="C126" s="56" t="s">
        <v>416</v>
      </c>
      <c r="D126" s="55" t="s">
        <v>95</v>
      </c>
      <c r="E126" s="56"/>
      <c r="F126" s="57">
        <f>F127</f>
        <v>600</v>
      </c>
      <c r="G126" s="29"/>
      <c r="H126" s="29"/>
      <c r="I126" s="72">
        <f t="shared" si="13"/>
        <v>600</v>
      </c>
      <c r="J126" s="78"/>
      <c r="K126" s="57">
        <f t="shared" si="17"/>
        <v>600</v>
      </c>
      <c r="L126" s="78"/>
      <c r="M126" s="77">
        <f t="shared" si="14"/>
        <v>600</v>
      </c>
      <c r="N126" s="29"/>
      <c r="O126" s="29"/>
      <c r="P126" s="77">
        <f t="shared" si="15"/>
        <v>600</v>
      </c>
      <c r="Q126" s="78"/>
      <c r="R126" s="78"/>
      <c r="S126" s="77">
        <f t="shared" si="16"/>
        <v>600</v>
      </c>
    </row>
    <row r="127" spans="2:19" ht="31.5" hidden="1" customHeight="1">
      <c r="B127" s="143" t="s">
        <v>192</v>
      </c>
      <c r="C127" s="56" t="s">
        <v>416</v>
      </c>
      <c r="D127" s="55" t="s">
        <v>95</v>
      </c>
      <c r="E127" s="56" t="s">
        <v>191</v>
      </c>
      <c r="F127" s="57">
        <v>600</v>
      </c>
      <c r="G127" s="29"/>
      <c r="H127" s="29"/>
      <c r="I127" s="72">
        <f t="shared" si="13"/>
        <v>600</v>
      </c>
      <c r="J127" s="78"/>
      <c r="K127" s="57">
        <f t="shared" si="17"/>
        <v>600</v>
      </c>
      <c r="L127" s="78"/>
      <c r="M127" s="77">
        <f t="shared" si="14"/>
        <v>600</v>
      </c>
      <c r="N127" s="29"/>
      <c r="O127" s="29"/>
      <c r="P127" s="77">
        <f t="shared" si="15"/>
        <v>600</v>
      </c>
      <c r="Q127" s="78"/>
      <c r="R127" s="78"/>
      <c r="S127" s="77">
        <f t="shared" si="16"/>
        <v>600</v>
      </c>
    </row>
    <row r="128" spans="2:19" ht="33.75" hidden="1" customHeight="1">
      <c r="B128" s="103" t="s">
        <v>423</v>
      </c>
      <c r="C128" s="56" t="s">
        <v>453</v>
      </c>
      <c r="D128" s="55" t="s">
        <v>329</v>
      </c>
      <c r="E128" s="56"/>
      <c r="F128" s="57">
        <f>SUM(F129,F131,F133)</f>
        <v>12990</v>
      </c>
      <c r="G128" s="29"/>
      <c r="H128" s="29"/>
      <c r="I128" s="72">
        <f t="shared" si="13"/>
        <v>12990</v>
      </c>
      <c r="J128" s="78"/>
      <c r="K128" s="57">
        <f t="shared" si="17"/>
        <v>12990</v>
      </c>
      <c r="L128" s="78"/>
      <c r="M128" s="77">
        <f t="shared" si="14"/>
        <v>12990</v>
      </c>
      <c r="N128" s="29"/>
      <c r="O128" s="29"/>
      <c r="P128" s="77">
        <f t="shared" si="15"/>
        <v>12990</v>
      </c>
      <c r="Q128" s="78"/>
      <c r="R128" s="78"/>
      <c r="S128" s="77">
        <f t="shared" si="16"/>
        <v>12990</v>
      </c>
    </row>
    <row r="129" spans="2:19" ht="27" hidden="1" customHeight="1">
      <c r="B129" s="151" t="s">
        <v>467</v>
      </c>
      <c r="C129" s="56" t="s">
        <v>454</v>
      </c>
      <c r="D129" s="56" t="s">
        <v>329</v>
      </c>
      <c r="E129" s="56"/>
      <c r="F129" s="57">
        <f>F130</f>
        <v>1450</v>
      </c>
      <c r="G129" s="29"/>
      <c r="H129" s="29"/>
      <c r="I129" s="72">
        <f t="shared" si="13"/>
        <v>1450</v>
      </c>
      <c r="J129" s="78"/>
      <c r="K129" s="57">
        <f t="shared" si="17"/>
        <v>1450</v>
      </c>
      <c r="L129" s="78"/>
      <c r="M129" s="77">
        <f t="shared" si="14"/>
        <v>1450</v>
      </c>
      <c r="N129" s="29"/>
      <c r="O129" s="29"/>
      <c r="P129" s="77">
        <f t="shared" si="15"/>
        <v>1450</v>
      </c>
      <c r="Q129" s="78"/>
      <c r="R129" s="78"/>
      <c r="S129" s="77">
        <f t="shared" si="16"/>
        <v>1450</v>
      </c>
    </row>
    <row r="130" spans="2:19" ht="29.25" hidden="1" customHeight="1">
      <c r="B130" s="143" t="s">
        <v>192</v>
      </c>
      <c r="C130" s="56" t="s">
        <v>454</v>
      </c>
      <c r="D130" s="56" t="s">
        <v>329</v>
      </c>
      <c r="E130" s="56" t="s">
        <v>191</v>
      </c>
      <c r="F130" s="57">
        <v>1450</v>
      </c>
      <c r="G130" s="29"/>
      <c r="H130" s="29"/>
      <c r="I130" s="72">
        <f t="shared" si="13"/>
        <v>1450</v>
      </c>
      <c r="J130" s="78"/>
      <c r="K130" s="57">
        <f t="shared" si="17"/>
        <v>1450</v>
      </c>
      <c r="L130" s="78"/>
      <c r="M130" s="77">
        <f t="shared" si="14"/>
        <v>1450</v>
      </c>
      <c r="N130" s="29"/>
      <c r="O130" s="29"/>
      <c r="P130" s="77">
        <f t="shared" si="15"/>
        <v>1450</v>
      </c>
      <c r="Q130" s="78"/>
      <c r="R130" s="78"/>
      <c r="S130" s="77">
        <f t="shared" si="16"/>
        <v>1450</v>
      </c>
    </row>
    <row r="131" spans="2:19" ht="30" hidden="1" customHeight="1">
      <c r="B131" s="151" t="s">
        <v>462</v>
      </c>
      <c r="C131" s="56" t="s">
        <v>455</v>
      </c>
      <c r="D131" s="56" t="s">
        <v>329</v>
      </c>
      <c r="E131" s="56"/>
      <c r="F131" s="57">
        <f>SUM(F132)</f>
        <v>1120</v>
      </c>
      <c r="G131" s="29"/>
      <c r="H131" s="29"/>
      <c r="I131" s="72">
        <f t="shared" si="13"/>
        <v>1120</v>
      </c>
      <c r="J131" s="78"/>
      <c r="K131" s="57">
        <f t="shared" si="17"/>
        <v>1120</v>
      </c>
      <c r="L131" s="78"/>
      <c r="M131" s="77">
        <f t="shared" si="14"/>
        <v>1120</v>
      </c>
      <c r="N131" s="29"/>
      <c r="O131" s="29"/>
      <c r="P131" s="77">
        <f t="shared" si="15"/>
        <v>1120</v>
      </c>
      <c r="Q131" s="78"/>
      <c r="R131" s="78"/>
      <c r="S131" s="77">
        <f t="shared" si="16"/>
        <v>1120</v>
      </c>
    </row>
    <row r="132" spans="2:19" ht="29.25" hidden="1" customHeight="1">
      <c r="B132" s="51" t="s">
        <v>461</v>
      </c>
      <c r="C132" s="56" t="s">
        <v>455</v>
      </c>
      <c r="D132" s="55" t="s">
        <v>329</v>
      </c>
      <c r="E132" s="56" t="s">
        <v>459</v>
      </c>
      <c r="F132" s="57">
        <v>1120</v>
      </c>
      <c r="G132" s="29"/>
      <c r="H132" s="29"/>
      <c r="I132" s="72">
        <f t="shared" si="13"/>
        <v>1120</v>
      </c>
      <c r="J132" s="78"/>
      <c r="K132" s="57">
        <f t="shared" si="17"/>
        <v>1120</v>
      </c>
      <c r="L132" s="78"/>
      <c r="M132" s="77">
        <f t="shared" si="14"/>
        <v>1120</v>
      </c>
      <c r="N132" s="29"/>
      <c r="O132" s="29"/>
      <c r="P132" s="77">
        <f t="shared" si="15"/>
        <v>1120</v>
      </c>
      <c r="Q132" s="78"/>
      <c r="R132" s="78"/>
      <c r="S132" s="77">
        <f t="shared" si="16"/>
        <v>1120</v>
      </c>
    </row>
    <row r="133" spans="2:19" ht="29.25" hidden="1" customHeight="1">
      <c r="B133" s="151" t="s">
        <v>482</v>
      </c>
      <c r="C133" s="56" t="s">
        <v>456</v>
      </c>
      <c r="D133" s="55" t="s">
        <v>329</v>
      </c>
      <c r="E133" s="56"/>
      <c r="F133" s="57">
        <f>F134</f>
        <v>10420</v>
      </c>
      <c r="G133" s="29"/>
      <c r="H133" s="29"/>
      <c r="I133" s="72">
        <f t="shared" si="13"/>
        <v>10420</v>
      </c>
      <c r="J133" s="78"/>
      <c r="K133" s="57">
        <f t="shared" si="17"/>
        <v>10420</v>
      </c>
      <c r="L133" s="78"/>
      <c r="M133" s="77">
        <f t="shared" si="14"/>
        <v>10420</v>
      </c>
      <c r="N133" s="29"/>
      <c r="O133" s="29"/>
      <c r="P133" s="77">
        <f t="shared" si="15"/>
        <v>10420</v>
      </c>
      <c r="Q133" s="78"/>
      <c r="R133" s="78"/>
      <c r="S133" s="77">
        <f t="shared" si="16"/>
        <v>10420</v>
      </c>
    </row>
    <row r="134" spans="2:19" ht="33" hidden="1" customHeight="1">
      <c r="B134" s="51" t="s">
        <v>461</v>
      </c>
      <c r="C134" s="56" t="s">
        <v>456</v>
      </c>
      <c r="D134" s="55" t="s">
        <v>329</v>
      </c>
      <c r="E134" s="56" t="s">
        <v>459</v>
      </c>
      <c r="F134" s="57">
        <v>10420</v>
      </c>
      <c r="G134" s="29"/>
      <c r="H134" s="29"/>
      <c r="I134" s="72">
        <f t="shared" si="13"/>
        <v>10420</v>
      </c>
      <c r="J134" s="78"/>
      <c r="K134" s="57">
        <f t="shared" si="17"/>
        <v>10420</v>
      </c>
      <c r="L134" s="78"/>
      <c r="M134" s="77">
        <f t="shared" si="14"/>
        <v>10420</v>
      </c>
      <c r="N134" s="29"/>
      <c r="O134" s="29"/>
      <c r="P134" s="77">
        <f t="shared" si="15"/>
        <v>10420</v>
      </c>
      <c r="Q134" s="78"/>
      <c r="R134" s="78"/>
      <c r="S134" s="77">
        <f t="shared" si="16"/>
        <v>10420</v>
      </c>
    </row>
    <row r="135" spans="2:19" ht="37.5" customHeight="1">
      <c r="B135" s="141" t="s">
        <v>683</v>
      </c>
      <c r="C135" s="54" t="s">
        <v>358</v>
      </c>
      <c r="D135" s="54"/>
      <c r="E135" s="54"/>
      <c r="F135" s="72">
        <f>F136+F141</f>
        <v>2381</v>
      </c>
      <c r="G135" s="72">
        <f>G136+G141</f>
        <v>661</v>
      </c>
      <c r="H135" s="72"/>
      <c r="I135" s="72">
        <f t="shared" si="13"/>
        <v>3042</v>
      </c>
      <c r="J135" s="72">
        <f>J136</f>
        <v>11336.9</v>
      </c>
      <c r="K135" s="72">
        <f>I135+J135</f>
        <v>14378.9</v>
      </c>
      <c r="L135" s="78"/>
      <c r="M135" s="77">
        <f t="shared" si="14"/>
        <v>14378.9</v>
      </c>
      <c r="N135" s="29"/>
      <c r="O135" s="29"/>
      <c r="P135" s="77">
        <f t="shared" si="15"/>
        <v>14378.9</v>
      </c>
      <c r="Q135" s="78"/>
      <c r="R135" s="78"/>
      <c r="S135" s="77">
        <f t="shared" si="16"/>
        <v>14378.9</v>
      </c>
    </row>
    <row r="136" spans="2:19" ht="40.5" hidden="1" customHeight="1">
      <c r="B136" s="51" t="s">
        <v>382</v>
      </c>
      <c r="C136" s="56" t="s">
        <v>419</v>
      </c>
      <c r="D136" s="54"/>
      <c r="E136" s="54"/>
      <c r="F136" s="57">
        <f>F137</f>
        <v>2381</v>
      </c>
      <c r="G136" s="57">
        <f>G137</f>
        <v>661</v>
      </c>
      <c r="H136" s="57"/>
      <c r="I136" s="72">
        <f t="shared" si="13"/>
        <v>3042</v>
      </c>
      <c r="J136" s="57">
        <f>J137</f>
        <v>11336.9</v>
      </c>
      <c r="K136" s="72">
        <f t="shared" ref="K136:K141" si="21">I136+J136</f>
        <v>14378.9</v>
      </c>
      <c r="L136" s="78"/>
      <c r="M136" s="77">
        <f t="shared" si="14"/>
        <v>14378.9</v>
      </c>
      <c r="N136" s="29"/>
      <c r="O136" s="29"/>
      <c r="P136" s="77">
        <f t="shared" si="15"/>
        <v>14378.9</v>
      </c>
      <c r="Q136" s="78"/>
      <c r="R136" s="78"/>
      <c r="S136" s="77">
        <f t="shared" si="16"/>
        <v>14378.9</v>
      </c>
    </row>
    <row r="137" spans="2:19" ht="35.25" hidden="1" customHeight="1">
      <c r="B137" s="51" t="s">
        <v>13</v>
      </c>
      <c r="C137" s="56" t="s">
        <v>358</v>
      </c>
      <c r="D137" s="56"/>
      <c r="E137" s="54"/>
      <c r="F137" s="57">
        <f>SUM(F138)</f>
        <v>2381</v>
      </c>
      <c r="G137" s="57">
        <f>SUM(G138)</f>
        <v>661</v>
      </c>
      <c r="H137" s="57"/>
      <c r="I137" s="72">
        <f t="shared" si="13"/>
        <v>3042</v>
      </c>
      <c r="J137" s="57">
        <f>J138</f>
        <v>11336.9</v>
      </c>
      <c r="K137" s="72">
        <f t="shared" si="21"/>
        <v>14378.9</v>
      </c>
      <c r="L137" s="78"/>
      <c r="M137" s="77">
        <f t="shared" si="14"/>
        <v>14378.9</v>
      </c>
      <c r="N137" s="29"/>
      <c r="O137" s="29"/>
      <c r="P137" s="77">
        <f t="shared" si="15"/>
        <v>14378.9</v>
      </c>
      <c r="Q137" s="78"/>
      <c r="R137" s="78"/>
      <c r="S137" s="77">
        <f t="shared" si="16"/>
        <v>14378.9</v>
      </c>
    </row>
    <row r="138" spans="2:19" ht="28.5" hidden="1" customHeight="1">
      <c r="B138" s="51" t="s">
        <v>117</v>
      </c>
      <c r="C138" s="56" t="s">
        <v>419</v>
      </c>
      <c r="D138" s="56" t="s">
        <v>219</v>
      </c>
      <c r="E138" s="54"/>
      <c r="F138" s="57">
        <f>F139</f>
        <v>2381</v>
      </c>
      <c r="G138" s="57">
        <f t="shared" ref="G138" si="22">G139</f>
        <v>661</v>
      </c>
      <c r="H138" s="57"/>
      <c r="I138" s="72">
        <f t="shared" si="13"/>
        <v>3042</v>
      </c>
      <c r="J138" s="57">
        <f>J141</f>
        <v>11336.9</v>
      </c>
      <c r="K138" s="72">
        <f t="shared" si="21"/>
        <v>14378.9</v>
      </c>
      <c r="L138" s="78"/>
      <c r="M138" s="77">
        <f t="shared" si="14"/>
        <v>14378.9</v>
      </c>
      <c r="N138" s="29"/>
      <c r="O138" s="29"/>
      <c r="P138" s="77">
        <f t="shared" si="15"/>
        <v>14378.9</v>
      </c>
      <c r="Q138" s="78"/>
      <c r="R138" s="78"/>
      <c r="S138" s="77">
        <f t="shared" si="16"/>
        <v>14378.9</v>
      </c>
    </row>
    <row r="139" spans="2:19" ht="28.5" hidden="1" customHeight="1">
      <c r="B139" s="51" t="s">
        <v>109</v>
      </c>
      <c r="C139" s="56" t="s">
        <v>419</v>
      </c>
      <c r="D139" s="56" t="s">
        <v>98</v>
      </c>
      <c r="E139" s="54"/>
      <c r="F139" s="57">
        <f>F140</f>
        <v>2381</v>
      </c>
      <c r="G139" s="57">
        <f>G140</f>
        <v>661</v>
      </c>
      <c r="H139" s="57"/>
      <c r="I139" s="57">
        <f t="shared" si="13"/>
        <v>3042</v>
      </c>
      <c r="J139" s="57">
        <f>J141</f>
        <v>11336.9</v>
      </c>
      <c r="K139" s="57">
        <f t="shared" si="21"/>
        <v>14378.9</v>
      </c>
      <c r="L139" s="78"/>
      <c r="M139" s="77">
        <f t="shared" si="14"/>
        <v>14378.9</v>
      </c>
      <c r="N139" s="29"/>
      <c r="O139" s="29"/>
      <c r="P139" s="77">
        <f t="shared" ref="P139:P202" si="23">M139+N139+O139</f>
        <v>14378.9</v>
      </c>
      <c r="Q139" s="78"/>
      <c r="R139" s="78"/>
      <c r="S139" s="77">
        <f t="shared" ref="S139:S202" si="24">P139+Q139+R139</f>
        <v>14378.9</v>
      </c>
    </row>
    <row r="140" spans="2:19" ht="38.25" hidden="1" customHeight="1">
      <c r="B140" s="143" t="s">
        <v>151</v>
      </c>
      <c r="C140" s="56" t="s">
        <v>561</v>
      </c>
      <c r="D140" s="56" t="s">
        <v>98</v>
      </c>
      <c r="E140" s="56" t="s">
        <v>149</v>
      </c>
      <c r="F140" s="57">
        <v>2381</v>
      </c>
      <c r="G140" s="29">
        <v>661</v>
      </c>
      <c r="H140" s="29"/>
      <c r="I140" s="57">
        <f t="shared" ref="I140:I202" si="25">F140+G140+H140</f>
        <v>3042</v>
      </c>
      <c r="J140" s="78"/>
      <c r="K140" s="57">
        <f t="shared" si="21"/>
        <v>3042</v>
      </c>
      <c r="L140" s="78"/>
      <c r="M140" s="77">
        <f t="shared" ref="M140:M201" si="26">K140+L140</f>
        <v>3042</v>
      </c>
      <c r="N140" s="29"/>
      <c r="O140" s="29"/>
      <c r="P140" s="77">
        <f t="shared" si="23"/>
        <v>3042</v>
      </c>
      <c r="Q140" s="78"/>
      <c r="R140" s="78"/>
      <c r="S140" s="77">
        <f t="shared" si="24"/>
        <v>3042</v>
      </c>
    </row>
    <row r="141" spans="2:19" ht="38.25" hidden="1" customHeight="1">
      <c r="B141" s="21" t="s">
        <v>549</v>
      </c>
      <c r="C141" s="56" t="s">
        <v>629</v>
      </c>
      <c r="D141" s="56" t="s">
        <v>98</v>
      </c>
      <c r="E141" s="56" t="s">
        <v>149</v>
      </c>
      <c r="F141" s="57">
        <v>0</v>
      </c>
      <c r="G141" s="29"/>
      <c r="H141" s="29"/>
      <c r="I141" s="57">
        <f t="shared" si="25"/>
        <v>0</v>
      </c>
      <c r="J141" s="78">
        <v>11336.9</v>
      </c>
      <c r="K141" s="57">
        <f t="shared" si="21"/>
        <v>11336.9</v>
      </c>
      <c r="L141" s="78"/>
      <c r="M141" s="77">
        <f t="shared" si="26"/>
        <v>11336.9</v>
      </c>
      <c r="N141" s="29"/>
      <c r="O141" s="29"/>
      <c r="P141" s="77">
        <f t="shared" si="23"/>
        <v>11336.9</v>
      </c>
      <c r="Q141" s="78"/>
      <c r="R141" s="78"/>
      <c r="S141" s="77">
        <f t="shared" si="24"/>
        <v>11336.9</v>
      </c>
    </row>
    <row r="142" spans="2:19" ht="42" customHeight="1">
      <c r="B142" s="150" t="s">
        <v>693</v>
      </c>
      <c r="C142" s="54" t="s">
        <v>250</v>
      </c>
      <c r="D142" s="54"/>
      <c r="E142" s="100"/>
      <c r="F142" s="69">
        <f>SUM(F143)</f>
        <v>1000</v>
      </c>
      <c r="G142" s="29"/>
      <c r="H142" s="29"/>
      <c r="I142" s="72">
        <f t="shared" si="25"/>
        <v>1000</v>
      </c>
      <c r="J142" s="78"/>
      <c r="K142" s="57">
        <f t="shared" si="17"/>
        <v>1000</v>
      </c>
      <c r="L142" s="78"/>
      <c r="M142" s="77">
        <f t="shared" si="26"/>
        <v>1000</v>
      </c>
      <c r="N142" s="29"/>
      <c r="O142" s="29">
        <v>810</v>
      </c>
      <c r="P142" s="77">
        <f t="shared" si="23"/>
        <v>1810</v>
      </c>
      <c r="Q142" s="77">
        <v>-360</v>
      </c>
      <c r="R142" s="77"/>
      <c r="S142" s="77">
        <f t="shared" si="24"/>
        <v>1450</v>
      </c>
    </row>
    <row r="143" spans="2:19" ht="33.75" hidden="1" customHeight="1">
      <c r="B143" s="51" t="s">
        <v>380</v>
      </c>
      <c r="C143" s="56" t="s">
        <v>403</v>
      </c>
      <c r="D143" s="56"/>
      <c r="E143" s="67"/>
      <c r="F143" s="73">
        <f>SUM(F144)</f>
        <v>1000</v>
      </c>
      <c r="G143" s="29"/>
      <c r="H143" s="29"/>
      <c r="I143" s="72">
        <f t="shared" si="25"/>
        <v>1000</v>
      </c>
      <c r="J143" s="78"/>
      <c r="K143" s="57">
        <f t="shared" ref="K143:K205" si="27">F143+G143</f>
        <v>1000</v>
      </c>
      <c r="L143" s="78"/>
      <c r="M143" s="77">
        <f t="shared" si="26"/>
        <v>1000</v>
      </c>
      <c r="N143" s="29"/>
      <c r="O143" s="29"/>
      <c r="P143" s="77">
        <f t="shared" si="23"/>
        <v>1000</v>
      </c>
      <c r="Q143" s="78"/>
      <c r="R143" s="78"/>
      <c r="S143" s="77">
        <f t="shared" si="24"/>
        <v>1000</v>
      </c>
    </row>
    <row r="144" spans="2:19" ht="42" hidden="1" customHeight="1">
      <c r="B144" s="24" t="s">
        <v>718</v>
      </c>
      <c r="C144" s="56" t="s">
        <v>404</v>
      </c>
      <c r="D144" s="56"/>
      <c r="E144" s="67"/>
      <c r="F144" s="73">
        <f>SUM(F145)</f>
        <v>1000</v>
      </c>
      <c r="G144" s="29"/>
      <c r="H144" s="29"/>
      <c r="I144" s="72">
        <f t="shared" si="25"/>
        <v>1000</v>
      </c>
      <c r="J144" s="78"/>
      <c r="K144" s="57">
        <f t="shared" si="27"/>
        <v>1000</v>
      </c>
      <c r="L144" s="78"/>
      <c r="M144" s="77">
        <f t="shared" si="26"/>
        <v>1000</v>
      </c>
      <c r="N144" s="29"/>
      <c r="O144" s="29"/>
      <c r="P144" s="77">
        <f t="shared" si="23"/>
        <v>1000</v>
      </c>
      <c r="Q144" s="78"/>
      <c r="R144" s="78"/>
      <c r="S144" s="77">
        <f t="shared" si="24"/>
        <v>1000</v>
      </c>
    </row>
    <row r="145" spans="2:19" ht="30" hidden="1" customHeight="1">
      <c r="B145" s="51" t="s">
        <v>160</v>
      </c>
      <c r="C145" s="56" t="s">
        <v>404</v>
      </c>
      <c r="D145" s="61" t="s">
        <v>161</v>
      </c>
      <c r="E145" s="67"/>
      <c r="F145" s="73">
        <f>F146</f>
        <v>1000</v>
      </c>
      <c r="G145" s="29"/>
      <c r="H145" s="29"/>
      <c r="I145" s="72">
        <f t="shared" si="25"/>
        <v>1000</v>
      </c>
      <c r="J145" s="78"/>
      <c r="K145" s="57">
        <f t="shared" si="27"/>
        <v>1000</v>
      </c>
      <c r="L145" s="78"/>
      <c r="M145" s="77">
        <f t="shared" si="26"/>
        <v>1000</v>
      </c>
      <c r="N145" s="29"/>
      <c r="O145" s="29"/>
      <c r="P145" s="77">
        <f t="shared" si="23"/>
        <v>1000</v>
      </c>
      <c r="Q145" s="78"/>
      <c r="R145" s="78"/>
      <c r="S145" s="77">
        <f t="shared" si="24"/>
        <v>1000</v>
      </c>
    </row>
    <row r="146" spans="2:19" ht="33" hidden="1" customHeight="1">
      <c r="B146" s="144" t="s">
        <v>51</v>
      </c>
      <c r="C146" s="56" t="s">
        <v>404</v>
      </c>
      <c r="D146" s="56" t="s">
        <v>308</v>
      </c>
      <c r="E146" s="67"/>
      <c r="F146" s="73">
        <f>F147</f>
        <v>1000</v>
      </c>
      <c r="G146" s="29"/>
      <c r="H146" s="29"/>
      <c r="I146" s="72">
        <f t="shared" si="25"/>
        <v>1000</v>
      </c>
      <c r="J146" s="78"/>
      <c r="K146" s="57">
        <f t="shared" si="27"/>
        <v>1000</v>
      </c>
      <c r="L146" s="78"/>
      <c r="M146" s="77">
        <f t="shared" si="26"/>
        <v>1000</v>
      </c>
      <c r="N146" s="29"/>
      <c r="O146" s="29"/>
      <c r="P146" s="77">
        <f t="shared" si="23"/>
        <v>1000</v>
      </c>
      <c r="Q146" s="78"/>
      <c r="R146" s="78"/>
      <c r="S146" s="77">
        <f t="shared" si="24"/>
        <v>1000</v>
      </c>
    </row>
    <row r="147" spans="2:19" ht="31.5" hidden="1" customHeight="1">
      <c r="B147" s="143" t="s">
        <v>192</v>
      </c>
      <c r="C147" s="56" t="s">
        <v>404</v>
      </c>
      <c r="D147" s="56" t="s">
        <v>308</v>
      </c>
      <c r="E147" s="56" t="s">
        <v>191</v>
      </c>
      <c r="F147" s="57">
        <v>1000</v>
      </c>
      <c r="G147" s="29"/>
      <c r="H147" s="29"/>
      <c r="I147" s="72">
        <f t="shared" si="25"/>
        <v>1000</v>
      </c>
      <c r="J147" s="78"/>
      <c r="K147" s="57">
        <f t="shared" si="27"/>
        <v>1000</v>
      </c>
      <c r="L147" s="78"/>
      <c r="M147" s="77">
        <f t="shared" si="26"/>
        <v>1000</v>
      </c>
      <c r="N147" s="29"/>
      <c r="O147" s="29"/>
      <c r="P147" s="77">
        <f t="shared" si="23"/>
        <v>1000</v>
      </c>
      <c r="Q147" s="78"/>
      <c r="R147" s="78"/>
      <c r="S147" s="77">
        <f t="shared" si="24"/>
        <v>1000</v>
      </c>
    </row>
    <row r="148" spans="2:19" ht="63.75" hidden="1" customHeight="1">
      <c r="B148" s="147" t="s">
        <v>490</v>
      </c>
      <c r="C148" s="54" t="s">
        <v>251</v>
      </c>
      <c r="D148" s="56"/>
      <c r="E148" s="56"/>
      <c r="F148" s="72">
        <v>0</v>
      </c>
      <c r="G148" s="29"/>
      <c r="H148" s="29"/>
      <c r="I148" s="72">
        <f t="shared" si="25"/>
        <v>0</v>
      </c>
      <c r="J148" s="78"/>
      <c r="K148" s="57">
        <f t="shared" si="27"/>
        <v>0</v>
      </c>
      <c r="L148" s="78"/>
      <c r="M148" s="77">
        <f t="shared" si="26"/>
        <v>0</v>
      </c>
      <c r="N148" s="29"/>
      <c r="O148" s="29"/>
      <c r="P148" s="77">
        <f t="shared" si="23"/>
        <v>0</v>
      </c>
      <c r="Q148" s="78"/>
      <c r="R148" s="78"/>
      <c r="S148" s="77">
        <f t="shared" si="24"/>
        <v>0</v>
      </c>
    </row>
    <row r="149" spans="2:19" ht="36.75" hidden="1" customHeight="1">
      <c r="B149" s="142" t="s">
        <v>494</v>
      </c>
      <c r="C149" s="54" t="s">
        <v>491</v>
      </c>
      <c r="D149" s="54"/>
      <c r="E149" s="54"/>
      <c r="F149" s="72">
        <f>F150</f>
        <v>0</v>
      </c>
      <c r="G149" s="29"/>
      <c r="H149" s="29"/>
      <c r="I149" s="72">
        <f t="shared" si="25"/>
        <v>0</v>
      </c>
      <c r="J149" s="78"/>
      <c r="K149" s="57">
        <f t="shared" si="27"/>
        <v>0</v>
      </c>
      <c r="L149" s="78"/>
      <c r="M149" s="77">
        <f t="shared" si="26"/>
        <v>0</v>
      </c>
      <c r="N149" s="29"/>
      <c r="O149" s="29"/>
      <c r="P149" s="77">
        <f t="shared" si="23"/>
        <v>0</v>
      </c>
      <c r="Q149" s="78"/>
      <c r="R149" s="78"/>
      <c r="S149" s="77">
        <f t="shared" si="24"/>
        <v>0</v>
      </c>
    </row>
    <row r="150" spans="2:19" ht="61.5" hidden="1" customHeight="1">
      <c r="B150" s="24" t="s">
        <v>495</v>
      </c>
      <c r="C150" s="56" t="s">
        <v>492</v>
      </c>
      <c r="D150" s="56"/>
      <c r="E150" s="56"/>
      <c r="F150" s="57">
        <v>0</v>
      </c>
      <c r="G150" s="29"/>
      <c r="H150" s="29"/>
      <c r="I150" s="72">
        <f t="shared" si="25"/>
        <v>0</v>
      </c>
      <c r="J150" s="78"/>
      <c r="K150" s="57">
        <f t="shared" si="27"/>
        <v>0</v>
      </c>
      <c r="L150" s="78"/>
      <c r="M150" s="77">
        <f t="shared" si="26"/>
        <v>0</v>
      </c>
      <c r="N150" s="29"/>
      <c r="O150" s="29"/>
      <c r="P150" s="77">
        <f t="shared" si="23"/>
        <v>0</v>
      </c>
      <c r="Q150" s="78"/>
      <c r="R150" s="78"/>
      <c r="S150" s="77">
        <f t="shared" si="24"/>
        <v>0</v>
      </c>
    </row>
    <row r="151" spans="2:19" ht="48.75" hidden="1" customHeight="1">
      <c r="B151" s="143" t="s">
        <v>499</v>
      </c>
      <c r="C151" s="56" t="s">
        <v>493</v>
      </c>
      <c r="D151" s="56"/>
      <c r="E151" s="56"/>
      <c r="F151" s="57">
        <v>0</v>
      </c>
      <c r="G151" s="29"/>
      <c r="H151" s="29"/>
      <c r="I151" s="72">
        <f t="shared" si="25"/>
        <v>0</v>
      </c>
      <c r="J151" s="78"/>
      <c r="K151" s="57">
        <f t="shared" si="27"/>
        <v>0</v>
      </c>
      <c r="L151" s="78"/>
      <c r="M151" s="77">
        <f t="shared" si="26"/>
        <v>0</v>
      </c>
      <c r="N151" s="29"/>
      <c r="O151" s="29"/>
      <c r="P151" s="77">
        <f t="shared" si="23"/>
        <v>0</v>
      </c>
      <c r="Q151" s="78"/>
      <c r="R151" s="78"/>
      <c r="S151" s="77">
        <f t="shared" si="24"/>
        <v>0</v>
      </c>
    </row>
    <row r="152" spans="2:19" ht="29.25" hidden="1" customHeight="1">
      <c r="B152" s="51" t="s">
        <v>117</v>
      </c>
      <c r="C152" s="56" t="s">
        <v>493</v>
      </c>
      <c r="D152" s="56" t="s">
        <v>219</v>
      </c>
      <c r="E152" s="56"/>
      <c r="F152" s="57">
        <f>F153</f>
        <v>0</v>
      </c>
      <c r="G152" s="29"/>
      <c r="H152" s="29"/>
      <c r="I152" s="72">
        <f t="shared" si="25"/>
        <v>0</v>
      </c>
      <c r="J152" s="78"/>
      <c r="K152" s="57">
        <f t="shared" si="27"/>
        <v>0</v>
      </c>
      <c r="L152" s="78"/>
      <c r="M152" s="77">
        <f t="shared" si="26"/>
        <v>0</v>
      </c>
      <c r="N152" s="29"/>
      <c r="O152" s="29"/>
      <c r="P152" s="77">
        <f t="shared" si="23"/>
        <v>0</v>
      </c>
      <c r="Q152" s="78"/>
      <c r="R152" s="78"/>
      <c r="S152" s="77">
        <f t="shared" si="24"/>
        <v>0</v>
      </c>
    </row>
    <row r="153" spans="2:19" ht="21" hidden="1" customHeight="1">
      <c r="B153" s="51" t="s">
        <v>109</v>
      </c>
      <c r="C153" s="56" t="s">
        <v>493</v>
      </c>
      <c r="D153" s="56" t="s">
        <v>98</v>
      </c>
      <c r="E153" s="56"/>
      <c r="F153" s="57">
        <f>F154</f>
        <v>0</v>
      </c>
      <c r="G153" s="29"/>
      <c r="H153" s="29"/>
      <c r="I153" s="72">
        <f t="shared" si="25"/>
        <v>0</v>
      </c>
      <c r="J153" s="78"/>
      <c r="K153" s="57">
        <f t="shared" si="27"/>
        <v>0</v>
      </c>
      <c r="L153" s="78"/>
      <c r="M153" s="77">
        <f t="shared" si="26"/>
        <v>0</v>
      </c>
      <c r="N153" s="29"/>
      <c r="O153" s="29"/>
      <c r="P153" s="77">
        <f t="shared" si="23"/>
        <v>0</v>
      </c>
      <c r="Q153" s="78"/>
      <c r="R153" s="78"/>
      <c r="S153" s="77">
        <f t="shared" si="24"/>
        <v>0</v>
      </c>
    </row>
    <row r="154" spans="2:19" ht="38.25" hidden="1" customHeight="1">
      <c r="B154" s="143" t="s">
        <v>151</v>
      </c>
      <c r="C154" s="56" t="s">
        <v>493</v>
      </c>
      <c r="D154" s="56" t="s">
        <v>98</v>
      </c>
      <c r="E154" s="56" t="s">
        <v>149</v>
      </c>
      <c r="F154" s="57">
        <v>0</v>
      </c>
      <c r="G154" s="29"/>
      <c r="H154" s="29"/>
      <c r="I154" s="72">
        <f t="shared" si="25"/>
        <v>0</v>
      </c>
      <c r="J154" s="78"/>
      <c r="K154" s="57">
        <f t="shared" si="27"/>
        <v>0</v>
      </c>
      <c r="L154" s="78"/>
      <c r="M154" s="77">
        <f t="shared" si="26"/>
        <v>0</v>
      </c>
      <c r="N154" s="29"/>
      <c r="O154" s="29"/>
      <c r="P154" s="77">
        <f t="shared" si="23"/>
        <v>0</v>
      </c>
      <c r="Q154" s="78"/>
      <c r="R154" s="78"/>
      <c r="S154" s="77">
        <f t="shared" si="24"/>
        <v>0</v>
      </c>
    </row>
    <row r="155" spans="2:19" ht="45" customHeight="1">
      <c r="B155" s="146" t="s">
        <v>687</v>
      </c>
      <c r="C155" s="54" t="s">
        <v>260</v>
      </c>
      <c r="D155" s="54"/>
      <c r="E155" s="54"/>
      <c r="F155" s="72">
        <f>SUM(F156)</f>
        <v>5500</v>
      </c>
      <c r="G155" s="29"/>
      <c r="H155" s="29"/>
      <c r="I155" s="72">
        <f t="shared" si="25"/>
        <v>5500</v>
      </c>
      <c r="J155" s="78"/>
      <c r="K155" s="72">
        <f t="shared" si="27"/>
        <v>5500</v>
      </c>
      <c r="L155" s="77">
        <f>L156</f>
        <v>2700</v>
      </c>
      <c r="M155" s="77">
        <f t="shared" si="26"/>
        <v>8200</v>
      </c>
      <c r="N155" s="29"/>
      <c r="O155" s="29"/>
      <c r="P155" s="77">
        <f t="shared" si="23"/>
        <v>8200</v>
      </c>
      <c r="Q155" s="78"/>
      <c r="R155" s="78"/>
      <c r="S155" s="77">
        <f t="shared" si="24"/>
        <v>8200</v>
      </c>
    </row>
    <row r="156" spans="2:19" ht="37.5" hidden="1" customHeight="1">
      <c r="B156" s="51" t="s">
        <v>381</v>
      </c>
      <c r="C156" s="56" t="s">
        <v>398</v>
      </c>
      <c r="D156" s="56"/>
      <c r="E156" s="56"/>
      <c r="F156" s="57">
        <f>SUM(F157)</f>
        <v>5500</v>
      </c>
      <c r="G156" s="29"/>
      <c r="H156" s="29"/>
      <c r="I156" s="72">
        <f t="shared" si="25"/>
        <v>5500</v>
      </c>
      <c r="J156" s="78"/>
      <c r="K156" s="57">
        <f t="shared" si="27"/>
        <v>5500</v>
      </c>
      <c r="L156" s="78">
        <f>L157</f>
        <v>2700</v>
      </c>
      <c r="M156" s="77">
        <f t="shared" si="26"/>
        <v>8200</v>
      </c>
      <c r="N156" s="29"/>
      <c r="O156" s="29"/>
      <c r="P156" s="77">
        <f t="shared" si="23"/>
        <v>8200</v>
      </c>
      <c r="Q156" s="78"/>
      <c r="R156" s="78"/>
      <c r="S156" s="77">
        <f t="shared" si="24"/>
        <v>8200</v>
      </c>
    </row>
    <row r="157" spans="2:19" ht="26.25" hidden="1" customHeight="1">
      <c r="B157" s="143" t="s">
        <v>209</v>
      </c>
      <c r="C157" s="56" t="s">
        <v>399</v>
      </c>
      <c r="D157" s="56"/>
      <c r="E157" s="56"/>
      <c r="F157" s="57">
        <f>F158</f>
        <v>5500</v>
      </c>
      <c r="G157" s="29"/>
      <c r="H157" s="29"/>
      <c r="I157" s="72">
        <f t="shared" si="25"/>
        <v>5500</v>
      </c>
      <c r="J157" s="78"/>
      <c r="K157" s="57">
        <f t="shared" si="27"/>
        <v>5500</v>
      </c>
      <c r="L157" s="78">
        <f>L158</f>
        <v>2700</v>
      </c>
      <c r="M157" s="77">
        <f t="shared" si="26"/>
        <v>8200</v>
      </c>
      <c r="N157" s="29"/>
      <c r="O157" s="29"/>
      <c r="P157" s="77">
        <f t="shared" si="23"/>
        <v>8200</v>
      </c>
      <c r="Q157" s="78"/>
      <c r="R157" s="78"/>
      <c r="S157" s="77">
        <f t="shared" si="24"/>
        <v>8200</v>
      </c>
    </row>
    <row r="158" spans="2:19" ht="25.5" hidden="1" customHeight="1">
      <c r="B158" s="51" t="s">
        <v>160</v>
      </c>
      <c r="C158" s="56" t="s">
        <v>399</v>
      </c>
      <c r="D158" s="61" t="s">
        <v>161</v>
      </c>
      <c r="E158" s="56"/>
      <c r="F158" s="57">
        <f>F159</f>
        <v>5500</v>
      </c>
      <c r="G158" s="29"/>
      <c r="H158" s="29"/>
      <c r="I158" s="72">
        <f t="shared" si="25"/>
        <v>5500</v>
      </c>
      <c r="J158" s="78"/>
      <c r="K158" s="57">
        <f t="shared" si="27"/>
        <v>5500</v>
      </c>
      <c r="L158" s="78">
        <f>L159</f>
        <v>2700</v>
      </c>
      <c r="M158" s="77">
        <f t="shared" si="26"/>
        <v>8200</v>
      </c>
      <c r="N158" s="29"/>
      <c r="O158" s="29"/>
      <c r="P158" s="77">
        <f t="shared" si="23"/>
        <v>8200</v>
      </c>
      <c r="Q158" s="78"/>
      <c r="R158" s="78"/>
      <c r="S158" s="77">
        <f t="shared" si="24"/>
        <v>8200</v>
      </c>
    </row>
    <row r="159" spans="2:19" ht="21.75" hidden="1" customHeight="1">
      <c r="B159" s="144" t="s">
        <v>51</v>
      </c>
      <c r="C159" s="56" t="s">
        <v>399</v>
      </c>
      <c r="D159" s="56" t="s">
        <v>308</v>
      </c>
      <c r="E159" s="56"/>
      <c r="F159" s="57">
        <f>F161+F160</f>
        <v>5500</v>
      </c>
      <c r="G159" s="29"/>
      <c r="H159" s="29"/>
      <c r="I159" s="72">
        <f t="shared" si="25"/>
        <v>5500</v>
      </c>
      <c r="J159" s="78"/>
      <c r="K159" s="57">
        <f t="shared" si="27"/>
        <v>5500</v>
      </c>
      <c r="L159" s="78">
        <f>L160+L161</f>
        <v>2700</v>
      </c>
      <c r="M159" s="77">
        <f t="shared" si="26"/>
        <v>8200</v>
      </c>
      <c r="N159" s="29"/>
      <c r="O159" s="29"/>
      <c r="P159" s="77">
        <f t="shared" si="23"/>
        <v>8200</v>
      </c>
      <c r="Q159" s="78"/>
      <c r="R159" s="78"/>
      <c r="S159" s="77">
        <f t="shared" si="24"/>
        <v>8200</v>
      </c>
    </row>
    <row r="160" spans="2:19" ht="29.25" hidden="1" customHeight="1">
      <c r="B160" s="143" t="s">
        <v>728</v>
      </c>
      <c r="C160" s="56" t="s">
        <v>399</v>
      </c>
      <c r="D160" s="56" t="s">
        <v>308</v>
      </c>
      <c r="E160" s="56" t="s">
        <v>191</v>
      </c>
      <c r="F160" s="57">
        <v>2000</v>
      </c>
      <c r="G160" s="29"/>
      <c r="H160" s="29"/>
      <c r="I160" s="72">
        <f t="shared" si="25"/>
        <v>2000</v>
      </c>
      <c r="J160" s="78"/>
      <c r="K160" s="57">
        <f t="shared" si="27"/>
        <v>2000</v>
      </c>
      <c r="L160" s="78">
        <v>1500</v>
      </c>
      <c r="M160" s="77">
        <f t="shared" si="26"/>
        <v>3500</v>
      </c>
      <c r="N160" s="29"/>
      <c r="O160" s="29"/>
      <c r="P160" s="77">
        <f t="shared" si="23"/>
        <v>3500</v>
      </c>
      <c r="Q160" s="78"/>
      <c r="R160" s="78"/>
      <c r="S160" s="77">
        <f t="shared" si="24"/>
        <v>3500</v>
      </c>
    </row>
    <row r="161" spans="2:19" ht="28.5" hidden="1" customHeight="1">
      <c r="B161" s="143" t="s">
        <v>729</v>
      </c>
      <c r="C161" s="56" t="s">
        <v>690</v>
      </c>
      <c r="D161" s="56" t="s">
        <v>308</v>
      </c>
      <c r="E161" s="56" t="s">
        <v>191</v>
      </c>
      <c r="F161" s="57">
        <v>3500</v>
      </c>
      <c r="G161" s="29"/>
      <c r="H161" s="29"/>
      <c r="I161" s="72">
        <f t="shared" si="25"/>
        <v>3500</v>
      </c>
      <c r="J161" s="78"/>
      <c r="K161" s="57">
        <f t="shared" si="27"/>
        <v>3500</v>
      </c>
      <c r="L161" s="78">
        <v>1200</v>
      </c>
      <c r="M161" s="77">
        <f t="shared" si="26"/>
        <v>4700</v>
      </c>
      <c r="N161" s="29"/>
      <c r="O161" s="29"/>
      <c r="P161" s="77">
        <f t="shared" si="23"/>
        <v>4700</v>
      </c>
      <c r="Q161" s="78"/>
      <c r="R161" s="78"/>
      <c r="S161" s="77">
        <f t="shared" si="24"/>
        <v>4700</v>
      </c>
    </row>
    <row r="162" spans="2:19" ht="49.5" customHeight="1">
      <c r="B162" s="141" t="s">
        <v>717</v>
      </c>
      <c r="C162" s="54" t="s">
        <v>262</v>
      </c>
      <c r="D162" s="54" t="s">
        <v>116</v>
      </c>
      <c r="E162" s="54"/>
      <c r="F162" s="72">
        <f>F163</f>
        <v>64299.8</v>
      </c>
      <c r="G162" s="29"/>
      <c r="H162" s="29"/>
      <c r="I162" s="72">
        <f t="shared" si="25"/>
        <v>64299.8</v>
      </c>
      <c r="J162" s="78"/>
      <c r="K162" s="72">
        <f t="shared" si="27"/>
        <v>64299.8</v>
      </c>
      <c r="L162" s="78"/>
      <c r="M162" s="77">
        <f t="shared" si="26"/>
        <v>64299.8</v>
      </c>
      <c r="N162" s="29"/>
      <c r="O162" s="29"/>
      <c r="P162" s="77">
        <f t="shared" si="23"/>
        <v>64299.8</v>
      </c>
      <c r="Q162" s="78"/>
      <c r="R162" s="78"/>
      <c r="S162" s="77">
        <f t="shared" si="24"/>
        <v>64299.8</v>
      </c>
    </row>
    <row r="163" spans="2:19" ht="35.25" hidden="1" customHeight="1">
      <c r="B163" s="149" t="s">
        <v>394</v>
      </c>
      <c r="C163" s="56" t="s">
        <v>396</v>
      </c>
      <c r="D163" s="56"/>
      <c r="E163" s="56"/>
      <c r="F163" s="57">
        <f>F164+F172</f>
        <v>64299.8</v>
      </c>
      <c r="G163" s="29"/>
      <c r="H163" s="29"/>
      <c r="I163" s="72">
        <f t="shared" si="25"/>
        <v>64299.8</v>
      </c>
      <c r="J163" s="78"/>
      <c r="K163" s="57">
        <f t="shared" si="27"/>
        <v>64299.8</v>
      </c>
      <c r="L163" s="78"/>
      <c r="M163" s="77">
        <f t="shared" si="26"/>
        <v>64299.8</v>
      </c>
      <c r="N163" s="29"/>
      <c r="O163" s="29"/>
      <c r="P163" s="77">
        <f t="shared" si="23"/>
        <v>64299.8</v>
      </c>
      <c r="Q163" s="78"/>
      <c r="R163" s="78"/>
      <c r="S163" s="77">
        <f t="shared" si="24"/>
        <v>64299.8</v>
      </c>
    </row>
    <row r="164" spans="2:19" ht="34.5" hidden="1" customHeight="1">
      <c r="B164" s="144" t="s">
        <v>154</v>
      </c>
      <c r="C164" s="56" t="s">
        <v>263</v>
      </c>
      <c r="D164" s="56"/>
      <c r="E164" s="56"/>
      <c r="F164" s="57">
        <f>F167+F171</f>
        <v>18872</v>
      </c>
      <c r="G164" s="29"/>
      <c r="H164" s="29"/>
      <c r="I164" s="72">
        <f t="shared" si="25"/>
        <v>18872</v>
      </c>
      <c r="J164" s="78"/>
      <c r="K164" s="57">
        <f t="shared" si="27"/>
        <v>18872</v>
      </c>
      <c r="L164" s="78"/>
      <c r="M164" s="77">
        <f t="shared" si="26"/>
        <v>18872</v>
      </c>
      <c r="N164" s="29"/>
      <c r="O164" s="29"/>
      <c r="P164" s="77">
        <f t="shared" si="23"/>
        <v>18872</v>
      </c>
      <c r="Q164" s="78"/>
      <c r="R164" s="78"/>
      <c r="S164" s="77">
        <f t="shared" si="24"/>
        <v>18872</v>
      </c>
    </row>
    <row r="165" spans="2:19" ht="24.75" hidden="1" customHeight="1">
      <c r="B165" s="51" t="s">
        <v>160</v>
      </c>
      <c r="C165" s="56" t="s">
        <v>263</v>
      </c>
      <c r="D165" s="61" t="s">
        <v>161</v>
      </c>
      <c r="E165" s="56"/>
      <c r="F165" s="57">
        <f>F166</f>
        <v>16372</v>
      </c>
      <c r="G165" s="29"/>
      <c r="H165" s="29"/>
      <c r="I165" s="72">
        <f t="shared" si="25"/>
        <v>16372</v>
      </c>
      <c r="J165" s="78"/>
      <c r="K165" s="57">
        <f t="shared" si="27"/>
        <v>16372</v>
      </c>
      <c r="L165" s="78"/>
      <c r="M165" s="77">
        <f t="shared" si="26"/>
        <v>16372</v>
      </c>
      <c r="N165" s="29"/>
      <c r="O165" s="29"/>
      <c r="P165" s="77">
        <f t="shared" si="23"/>
        <v>16372</v>
      </c>
      <c r="Q165" s="78"/>
      <c r="R165" s="78"/>
      <c r="S165" s="77">
        <f t="shared" si="24"/>
        <v>16372</v>
      </c>
    </row>
    <row r="166" spans="2:19" ht="22.5" hidden="1" customHeight="1">
      <c r="B166" s="51" t="s">
        <v>115</v>
      </c>
      <c r="C166" s="56" t="s">
        <v>263</v>
      </c>
      <c r="D166" s="56" t="s">
        <v>116</v>
      </c>
      <c r="E166" s="56"/>
      <c r="F166" s="57">
        <f>F167</f>
        <v>16372</v>
      </c>
      <c r="G166" s="29"/>
      <c r="H166" s="29"/>
      <c r="I166" s="72">
        <f t="shared" si="25"/>
        <v>16372</v>
      </c>
      <c r="J166" s="78"/>
      <c r="K166" s="57">
        <f t="shared" si="27"/>
        <v>16372</v>
      </c>
      <c r="L166" s="78"/>
      <c r="M166" s="77">
        <f t="shared" si="26"/>
        <v>16372</v>
      </c>
      <c r="N166" s="29"/>
      <c r="O166" s="29"/>
      <c r="P166" s="77">
        <f t="shared" si="23"/>
        <v>16372</v>
      </c>
      <c r="Q166" s="78"/>
      <c r="R166" s="78"/>
      <c r="S166" s="77">
        <f t="shared" si="24"/>
        <v>16372</v>
      </c>
    </row>
    <row r="167" spans="2:19" ht="32.25" hidden="1" customHeight="1">
      <c r="B167" s="51" t="s">
        <v>192</v>
      </c>
      <c r="C167" s="56" t="s">
        <v>263</v>
      </c>
      <c r="D167" s="56" t="s">
        <v>116</v>
      </c>
      <c r="E167" s="56" t="s">
        <v>191</v>
      </c>
      <c r="F167" s="57">
        <v>16372</v>
      </c>
      <c r="G167" s="29"/>
      <c r="H167" s="29"/>
      <c r="I167" s="72">
        <f t="shared" si="25"/>
        <v>16372</v>
      </c>
      <c r="J167" s="78"/>
      <c r="K167" s="57">
        <f t="shared" si="27"/>
        <v>16372</v>
      </c>
      <c r="L167" s="78"/>
      <c r="M167" s="77">
        <f t="shared" si="26"/>
        <v>16372</v>
      </c>
      <c r="N167" s="29"/>
      <c r="O167" s="29"/>
      <c r="P167" s="77">
        <f t="shared" si="23"/>
        <v>16372</v>
      </c>
      <c r="Q167" s="78"/>
      <c r="R167" s="78"/>
      <c r="S167" s="77">
        <f t="shared" si="24"/>
        <v>16372</v>
      </c>
    </row>
    <row r="168" spans="2:19" ht="24" hidden="1" customHeight="1">
      <c r="B168" s="51" t="s">
        <v>15</v>
      </c>
      <c r="C168" s="56" t="s">
        <v>457</v>
      </c>
      <c r="D168" s="56"/>
      <c r="E168" s="56"/>
      <c r="F168" s="57">
        <f>F169</f>
        <v>2500</v>
      </c>
      <c r="G168" s="29"/>
      <c r="H168" s="29"/>
      <c r="I168" s="72">
        <f t="shared" si="25"/>
        <v>2500</v>
      </c>
      <c r="J168" s="78"/>
      <c r="K168" s="57">
        <f t="shared" si="27"/>
        <v>2500</v>
      </c>
      <c r="L168" s="78"/>
      <c r="M168" s="77">
        <f t="shared" si="26"/>
        <v>2500</v>
      </c>
      <c r="N168" s="29"/>
      <c r="O168" s="29"/>
      <c r="P168" s="77">
        <f t="shared" si="23"/>
        <v>2500</v>
      </c>
      <c r="Q168" s="78"/>
      <c r="R168" s="78"/>
      <c r="S168" s="77">
        <f t="shared" si="24"/>
        <v>2500</v>
      </c>
    </row>
    <row r="169" spans="2:19" ht="23.25" hidden="1" customHeight="1">
      <c r="B169" s="51" t="s">
        <v>160</v>
      </c>
      <c r="C169" s="56" t="s">
        <v>457</v>
      </c>
      <c r="D169" s="61" t="s">
        <v>161</v>
      </c>
      <c r="E169" s="56"/>
      <c r="F169" s="57">
        <f>F170</f>
        <v>2500</v>
      </c>
      <c r="G169" s="29"/>
      <c r="H169" s="29"/>
      <c r="I169" s="72">
        <f t="shared" si="25"/>
        <v>2500</v>
      </c>
      <c r="J169" s="78"/>
      <c r="K169" s="57">
        <f t="shared" si="27"/>
        <v>2500</v>
      </c>
      <c r="L169" s="78"/>
      <c r="M169" s="77">
        <f t="shared" si="26"/>
        <v>2500</v>
      </c>
      <c r="N169" s="29"/>
      <c r="O169" s="29"/>
      <c r="P169" s="77">
        <f t="shared" si="23"/>
        <v>2500</v>
      </c>
      <c r="Q169" s="78"/>
      <c r="R169" s="78"/>
      <c r="S169" s="77">
        <f t="shared" si="24"/>
        <v>2500</v>
      </c>
    </row>
    <row r="170" spans="2:19" ht="27.75" hidden="1" customHeight="1">
      <c r="B170" s="51" t="s">
        <v>115</v>
      </c>
      <c r="C170" s="56" t="s">
        <v>457</v>
      </c>
      <c r="D170" s="56" t="s">
        <v>116</v>
      </c>
      <c r="E170" s="56"/>
      <c r="F170" s="57">
        <f>F171</f>
        <v>2500</v>
      </c>
      <c r="G170" s="29"/>
      <c r="H170" s="29"/>
      <c r="I170" s="72">
        <f t="shared" si="25"/>
        <v>2500</v>
      </c>
      <c r="J170" s="78"/>
      <c r="K170" s="57">
        <f t="shared" si="27"/>
        <v>2500</v>
      </c>
      <c r="L170" s="78"/>
      <c r="M170" s="77">
        <f t="shared" si="26"/>
        <v>2500</v>
      </c>
      <c r="N170" s="29"/>
      <c r="O170" s="29"/>
      <c r="P170" s="77">
        <f t="shared" si="23"/>
        <v>2500</v>
      </c>
      <c r="Q170" s="78"/>
      <c r="R170" s="78"/>
      <c r="S170" s="77">
        <f t="shared" si="24"/>
        <v>2500</v>
      </c>
    </row>
    <row r="171" spans="2:19" ht="39" hidden="1" customHeight="1">
      <c r="B171" s="51" t="s">
        <v>192</v>
      </c>
      <c r="C171" s="56" t="s">
        <v>457</v>
      </c>
      <c r="D171" s="56" t="s">
        <v>116</v>
      </c>
      <c r="E171" s="56" t="s">
        <v>191</v>
      </c>
      <c r="F171" s="57">
        <v>2500</v>
      </c>
      <c r="G171" s="29"/>
      <c r="H171" s="29"/>
      <c r="I171" s="72">
        <f t="shared" si="25"/>
        <v>2500</v>
      </c>
      <c r="J171" s="78"/>
      <c r="K171" s="57">
        <f t="shared" si="27"/>
        <v>2500</v>
      </c>
      <c r="L171" s="78"/>
      <c r="M171" s="77">
        <f t="shared" si="26"/>
        <v>2500</v>
      </c>
      <c r="N171" s="29"/>
      <c r="O171" s="29"/>
      <c r="P171" s="77">
        <f t="shared" si="23"/>
        <v>2500</v>
      </c>
      <c r="Q171" s="78"/>
      <c r="R171" s="78"/>
      <c r="S171" s="77">
        <f t="shared" si="24"/>
        <v>2500</v>
      </c>
    </row>
    <row r="172" spans="2:19" ht="45" hidden="1" customHeight="1">
      <c r="B172" s="51" t="s">
        <v>585</v>
      </c>
      <c r="C172" s="56" t="s">
        <v>586</v>
      </c>
      <c r="D172" s="56" t="s">
        <v>116</v>
      </c>
      <c r="E172" s="56" t="s">
        <v>191</v>
      </c>
      <c r="F172" s="57">
        <v>45427.8</v>
      </c>
      <c r="G172" s="29"/>
      <c r="H172" s="29"/>
      <c r="I172" s="72">
        <f t="shared" si="25"/>
        <v>45427.8</v>
      </c>
      <c r="J172" s="78"/>
      <c r="K172" s="57">
        <f t="shared" si="27"/>
        <v>45427.8</v>
      </c>
      <c r="L172" s="78"/>
      <c r="M172" s="77">
        <f t="shared" si="26"/>
        <v>45427.8</v>
      </c>
      <c r="N172" s="29"/>
      <c r="O172" s="29"/>
      <c r="P172" s="77">
        <f t="shared" si="23"/>
        <v>45427.8</v>
      </c>
      <c r="Q172" s="78"/>
      <c r="R172" s="78"/>
      <c r="S172" s="77">
        <f t="shared" si="24"/>
        <v>45427.8</v>
      </c>
    </row>
    <row r="173" spans="2:19" ht="45.75" customHeight="1">
      <c r="B173" s="141" t="s">
        <v>684</v>
      </c>
      <c r="C173" s="54" t="s">
        <v>264</v>
      </c>
      <c r="D173" s="54" t="s">
        <v>332</v>
      </c>
      <c r="E173" s="54"/>
      <c r="F173" s="72">
        <f>F180+F182+F175</f>
        <v>31915</v>
      </c>
      <c r="G173" s="72">
        <f>G180+G182+G175</f>
        <v>1109.5</v>
      </c>
      <c r="H173" s="72">
        <f>H176</f>
        <v>10000</v>
      </c>
      <c r="I173" s="72">
        <f t="shared" si="25"/>
        <v>43024.5</v>
      </c>
      <c r="J173" s="72">
        <f>J176+J181</f>
        <v>7300</v>
      </c>
      <c r="K173" s="72">
        <f>F173+G173+H173+J173</f>
        <v>50324.5</v>
      </c>
      <c r="L173" s="77">
        <f>L175+L180+L182</f>
        <v>31560</v>
      </c>
      <c r="M173" s="77">
        <f t="shared" si="26"/>
        <v>81884.5</v>
      </c>
      <c r="N173" s="29"/>
      <c r="O173" s="104">
        <f>O178+O182+O183+O184</f>
        <v>19728</v>
      </c>
      <c r="P173" s="77">
        <f t="shared" si="23"/>
        <v>101612.5</v>
      </c>
      <c r="Q173" s="77">
        <f>Q183+Q184</f>
        <v>0</v>
      </c>
      <c r="R173" s="77">
        <f>R181</f>
        <v>2500</v>
      </c>
      <c r="S173" s="77">
        <f t="shared" si="24"/>
        <v>104112.5</v>
      </c>
    </row>
    <row r="174" spans="2:19" ht="24.75" hidden="1" customHeight="1">
      <c r="B174" s="143" t="s">
        <v>685</v>
      </c>
      <c r="C174" s="62" t="s">
        <v>406</v>
      </c>
      <c r="D174" s="62" t="s">
        <v>63</v>
      </c>
      <c r="E174" s="62"/>
      <c r="F174" s="79">
        <f>F175</f>
        <v>11100</v>
      </c>
      <c r="G174" s="29"/>
      <c r="H174" s="29"/>
      <c r="I174" s="72">
        <f t="shared" si="25"/>
        <v>11100</v>
      </c>
      <c r="J174" s="78"/>
      <c r="K174" s="57">
        <f t="shared" ref="K174:K175" si="28">F174+G174+H174</f>
        <v>11100</v>
      </c>
      <c r="L174" s="78">
        <f>L175</f>
        <v>6000</v>
      </c>
      <c r="M174" s="78">
        <f t="shared" si="26"/>
        <v>17100</v>
      </c>
      <c r="N174" s="29"/>
      <c r="O174" s="29"/>
      <c r="P174" s="77">
        <f t="shared" si="23"/>
        <v>17100</v>
      </c>
      <c r="Q174" s="78"/>
      <c r="R174" s="78"/>
      <c r="S174" s="77">
        <f t="shared" si="24"/>
        <v>17100</v>
      </c>
    </row>
    <row r="175" spans="2:19" ht="28.5" hidden="1" customHeight="1">
      <c r="B175" s="51" t="s">
        <v>192</v>
      </c>
      <c r="C175" s="62" t="s">
        <v>406</v>
      </c>
      <c r="D175" s="62" t="s">
        <v>63</v>
      </c>
      <c r="E175" s="62" t="s">
        <v>191</v>
      </c>
      <c r="F175" s="79">
        <v>11100</v>
      </c>
      <c r="G175" s="29"/>
      <c r="H175" s="29"/>
      <c r="I175" s="72">
        <f t="shared" si="25"/>
        <v>11100</v>
      </c>
      <c r="J175" s="78"/>
      <c r="K175" s="57">
        <f t="shared" si="28"/>
        <v>11100</v>
      </c>
      <c r="L175" s="78">
        <v>6000</v>
      </c>
      <c r="M175" s="78">
        <f t="shared" si="26"/>
        <v>17100</v>
      </c>
      <c r="N175" s="29"/>
      <c r="O175" s="29"/>
      <c r="P175" s="77">
        <f t="shared" si="23"/>
        <v>17100</v>
      </c>
      <c r="Q175" s="78"/>
      <c r="R175" s="78"/>
      <c r="S175" s="77">
        <f t="shared" si="24"/>
        <v>17100</v>
      </c>
    </row>
    <row r="176" spans="2:19" ht="33" hidden="1" customHeight="1">
      <c r="B176" s="51" t="s">
        <v>501</v>
      </c>
      <c r="C176" s="56" t="s">
        <v>405</v>
      </c>
      <c r="D176" s="56"/>
      <c r="E176" s="56"/>
      <c r="F176" s="57">
        <f>F177</f>
        <v>16315</v>
      </c>
      <c r="G176" s="57">
        <f>G177</f>
        <v>1110</v>
      </c>
      <c r="H176" s="57">
        <f>H177</f>
        <v>10000</v>
      </c>
      <c r="I176" s="72">
        <f t="shared" si="25"/>
        <v>27425</v>
      </c>
      <c r="J176" s="57">
        <f>J180</f>
        <v>3500</v>
      </c>
      <c r="K176" s="57">
        <f>F176+G176+H176+J176</f>
        <v>30925</v>
      </c>
      <c r="L176" s="78"/>
      <c r="M176" s="78">
        <f t="shared" si="26"/>
        <v>30925</v>
      </c>
      <c r="N176" s="29"/>
      <c r="O176" s="29"/>
      <c r="P176" s="77">
        <f t="shared" si="23"/>
        <v>30925</v>
      </c>
      <c r="Q176" s="78"/>
      <c r="R176" s="78"/>
      <c r="S176" s="77">
        <f t="shared" si="24"/>
        <v>30925</v>
      </c>
    </row>
    <row r="177" spans="2:19" ht="20.25" hidden="1" customHeight="1">
      <c r="B177" s="152" t="s">
        <v>502</v>
      </c>
      <c r="C177" s="56" t="s">
        <v>406</v>
      </c>
      <c r="D177" s="56"/>
      <c r="E177" s="56"/>
      <c r="F177" s="57">
        <f>SUM(F180)</f>
        <v>16315</v>
      </c>
      <c r="G177" s="57">
        <f>SUM(G180)</f>
        <v>1110</v>
      </c>
      <c r="H177" s="57">
        <f>H178</f>
        <v>10000</v>
      </c>
      <c r="I177" s="72">
        <f t="shared" si="25"/>
        <v>27425</v>
      </c>
      <c r="J177" s="57">
        <f>J178</f>
        <v>3500</v>
      </c>
      <c r="K177" s="57">
        <f t="shared" ref="K177:K182" si="29">F177+G177+H177+J177</f>
        <v>30925</v>
      </c>
      <c r="L177" s="78">
        <v>19760</v>
      </c>
      <c r="M177" s="78">
        <f t="shared" si="26"/>
        <v>50685</v>
      </c>
      <c r="N177" s="29"/>
      <c r="O177" s="29"/>
      <c r="P177" s="77">
        <f t="shared" si="23"/>
        <v>50685</v>
      </c>
      <c r="Q177" s="78"/>
      <c r="R177" s="78"/>
      <c r="S177" s="77">
        <f t="shared" si="24"/>
        <v>50685</v>
      </c>
    </row>
    <row r="178" spans="2:19" ht="18.75" hidden="1" customHeight="1">
      <c r="B178" s="51" t="s">
        <v>331</v>
      </c>
      <c r="C178" s="56" t="s">
        <v>406</v>
      </c>
      <c r="D178" s="56" t="s">
        <v>332</v>
      </c>
      <c r="E178" s="56"/>
      <c r="F178" s="57">
        <f>F179</f>
        <v>16315</v>
      </c>
      <c r="G178" s="57">
        <f>G179</f>
        <v>1110</v>
      </c>
      <c r="H178" s="57">
        <f>H179</f>
        <v>10000</v>
      </c>
      <c r="I178" s="72">
        <f t="shared" si="25"/>
        <v>27425</v>
      </c>
      <c r="J178" s="57">
        <f>J179</f>
        <v>3500</v>
      </c>
      <c r="K178" s="57">
        <f t="shared" si="29"/>
        <v>30925</v>
      </c>
      <c r="L178" s="78">
        <v>19760</v>
      </c>
      <c r="M178" s="78">
        <f t="shared" si="26"/>
        <v>50685</v>
      </c>
      <c r="N178" s="29"/>
      <c r="O178" s="29">
        <v>5900</v>
      </c>
      <c r="P178" s="77">
        <f t="shared" si="23"/>
        <v>56585</v>
      </c>
      <c r="Q178" s="78"/>
      <c r="R178" s="78"/>
      <c r="S178" s="77">
        <f t="shared" si="24"/>
        <v>56585</v>
      </c>
    </row>
    <row r="179" spans="2:19" ht="20.25" hidden="1" customHeight="1">
      <c r="B179" s="51" t="s">
        <v>288</v>
      </c>
      <c r="C179" s="56" t="s">
        <v>406</v>
      </c>
      <c r="D179" s="56" t="s">
        <v>333</v>
      </c>
      <c r="E179" s="56"/>
      <c r="F179" s="57">
        <f>F180</f>
        <v>16315</v>
      </c>
      <c r="G179" s="57">
        <f>G180</f>
        <v>1110</v>
      </c>
      <c r="H179" s="57">
        <f>H180</f>
        <v>10000</v>
      </c>
      <c r="I179" s="72">
        <f t="shared" si="25"/>
        <v>27425</v>
      </c>
      <c r="J179" s="57">
        <f>J180</f>
        <v>3500</v>
      </c>
      <c r="K179" s="57">
        <f t="shared" si="29"/>
        <v>30925</v>
      </c>
      <c r="L179" s="78">
        <v>19760</v>
      </c>
      <c r="M179" s="78">
        <f t="shared" si="26"/>
        <v>50685</v>
      </c>
      <c r="N179" s="29"/>
      <c r="O179" s="29"/>
      <c r="P179" s="77">
        <f t="shared" si="23"/>
        <v>50685</v>
      </c>
      <c r="Q179" s="78"/>
      <c r="R179" s="78"/>
      <c r="S179" s="77">
        <f t="shared" si="24"/>
        <v>50685</v>
      </c>
    </row>
    <row r="180" spans="2:19" ht="28.5" hidden="1" customHeight="1">
      <c r="B180" s="143" t="s">
        <v>192</v>
      </c>
      <c r="C180" s="56" t="s">
        <v>406</v>
      </c>
      <c r="D180" s="56" t="s">
        <v>333</v>
      </c>
      <c r="E180" s="56" t="s">
        <v>191</v>
      </c>
      <c r="F180" s="57">
        <v>16315</v>
      </c>
      <c r="G180" s="29">
        <v>1110</v>
      </c>
      <c r="H180" s="29">
        <v>10000</v>
      </c>
      <c r="I180" s="72">
        <f t="shared" si="25"/>
        <v>27425</v>
      </c>
      <c r="J180" s="78">
        <v>3500</v>
      </c>
      <c r="K180" s="57">
        <f t="shared" si="29"/>
        <v>30925</v>
      </c>
      <c r="L180" s="78">
        <v>19760</v>
      </c>
      <c r="M180" s="78">
        <f t="shared" si="26"/>
        <v>50685</v>
      </c>
      <c r="N180" s="29"/>
      <c r="O180" s="29"/>
      <c r="P180" s="77">
        <f t="shared" si="23"/>
        <v>50685</v>
      </c>
      <c r="Q180" s="78"/>
      <c r="R180" s="78"/>
      <c r="S180" s="77">
        <f t="shared" si="24"/>
        <v>50685</v>
      </c>
    </row>
    <row r="181" spans="2:19" ht="28.5" customHeight="1">
      <c r="B181" s="143" t="s">
        <v>209</v>
      </c>
      <c r="C181" s="56" t="s">
        <v>505</v>
      </c>
      <c r="D181" s="56"/>
      <c r="E181" s="56"/>
      <c r="F181" s="57">
        <f>F182</f>
        <v>4500</v>
      </c>
      <c r="G181" s="57">
        <f t="shared" ref="G181" si="30">G182</f>
        <v>-0.5</v>
      </c>
      <c r="H181" s="57"/>
      <c r="I181" s="72">
        <f t="shared" si="25"/>
        <v>4499.5</v>
      </c>
      <c r="J181" s="57">
        <f>J182</f>
        <v>3800</v>
      </c>
      <c r="K181" s="57">
        <f t="shared" si="29"/>
        <v>8299.5</v>
      </c>
      <c r="L181" s="78">
        <f>L182</f>
        <v>5800</v>
      </c>
      <c r="M181" s="78">
        <f t="shared" si="26"/>
        <v>14099.5</v>
      </c>
      <c r="N181" s="29"/>
      <c r="O181" s="29"/>
      <c r="P181" s="77">
        <f t="shared" si="23"/>
        <v>14099.5</v>
      </c>
      <c r="Q181" s="77">
        <f>Q183+Q184</f>
        <v>0</v>
      </c>
      <c r="R181" s="77">
        <f>R183+R184+R182</f>
        <v>2500</v>
      </c>
      <c r="S181" s="77">
        <f t="shared" si="24"/>
        <v>16599.5</v>
      </c>
    </row>
    <row r="182" spans="2:19" ht="28.5" customHeight="1">
      <c r="B182" s="143" t="s">
        <v>192</v>
      </c>
      <c r="C182" s="56" t="s">
        <v>505</v>
      </c>
      <c r="D182" s="56" t="s">
        <v>813</v>
      </c>
      <c r="E182" s="56" t="s">
        <v>191</v>
      </c>
      <c r="F182" s="57">
        <v>4500</v>
      </c>
      <c r="G182" s="29">
        <v>-0.5</v>
      </c>
      <c r="H182" s="29"/>
      <c r="I182" s="72">
        <f t="shared" si="25"/>
        <v>4499.5</v>
      </c>
      <c r="J182" s="78">
        <v>3800</v>
      </c>
      <c r="K182" s="57">
        <f t="shared" si="29"/>
        <v>8299.5</v>
      </c>
      <c r="L182" s="78">
        <v>5800</v>
      </c>
      <c r="M182" s="78">
        <f t="shared" si="26"/>
        <v>14099.5</v>
      </c>
      <c r="N182" s="29"/>
      <c r="O182" s="29">
        <v>11575</v>
      </c>
      <c r="P182" s="77">
        <f t="shared" si="23"/>
        <v>25674.5</v>
      </c>
      <c r="Q182" s="78"/>
      <c r="R182" s="78">
        <v>500</v>
      </c>
      <c r="S182" s="77">
        <f t="shared" si="24"/>
        <v>26174.5</v>
      </c>
    </row>
    <row r="183" spans="2:19" ht="28.5" customHeight="1">
      <c r="B183" s="143" t="s">
        <v>192</v>
      </c>
      <c r="C183" s="56" t="s">
        <v>505</v>
      </c>
      <c r="D183" s="56" t="s">
        <v>336</v>
      </c>
      <c r="E183" s="56" t="s">
        <v>191</v>
      </c>
      <c r="F183" s="57">
        <f>SUM(F184)</f>
        <v>0</v>
      </c>
      <c r="G183" s="29"/>
      <c r="H183" s="29"/>
      <c r="I183" s="72">
        <f t="shared" si="25"/>
        <v>0</v>
      </c>
      <c r="J183" s="78"/>
      <c r="K183" s="57">
        <f t="shared" si="27"/>
        <v>0</v>
      </c>
      <c r="L183" s="78"/>
      <c r="M183" s="77">
        <f t="shared" si="26"/>
        <v>0</v>
      </c>
      <c r="N183" s="29"/>
      <c r="O183" s="29">
        <v>753</v>
      </c>
      <c r="P183" s="77">
        <f t="shared" si="23"/>
        <v>753</v>
      </c>
      <c r="Q183" s="78"/>
      <c r="R183" s="78">
        <v>1400</v>
      </c>
      <c r="S183" s="77">
        <f t="shared" si="24"/>
        <v>2153</v>
      </c>
    </row>
    <row r="184" spans="2:19" ht="33.75" customHeight="1">
      <c r="B184" s="51" t="s">
        <v>192</v>
      </c>
      <c r="C184" s="56" t="s">
        <v>505</v>
      </c>
      <c r="D184" s="56" t="s">
        <v>102</v>
      </c>
      <c r="E184" s="56" t="s">
        <v>191</v>
      </c>
      <c r="F184" s="57">
        <v>0</v>
      </c>
      <c r="G184" s="29"/>
      <c r="H184" s="29"/>
      <c r="I184" s="72">
        <f t="shared" si="25"/>
        <v>0</v>
      </c>
      <c r="J184" s="78"/>
      <c r="K184" s="57">
        <f t="shared" si="27"/>
        <v>0</v>
      </c>
      <c r="L184" s="78"/>
      <c r="M184" s="77">
        <f t="shared" si="26"/>
        <v>0</v>
      </c>
      <c r="N184" s="29"/>
      <c r="O184" s="29">
        <v>1500</v>
      </c>
      <c r="P184" s="77">
        <f t="shared" si="23"/>
        <v>1500</v>
      </c>
      <c r="Q184" s="78"/>
      <c r="R184" s="78">
        <v>600</v>
      </c>
      <c r="S184" s="77">
        <f t="shared" si="24"/>
        <v>2100</v>
      </c>
    </row>
    <row r="185" spans="2:19" ht="47.25" customHeight="1">
      <c r="B185" s="141" t="s">
        <v>484</v>
      </c>
      <c r="C185" s="54" t="s">
        <v>485</v>
      </c>
      <c r="D185" s="54" t="s">
        <v>63</v>
      </c>
      <c r="E185" s="54"/>
      <c r="F185" s="72">
        <f>SUM(F186)</f>
        <v>3800</v>
      </c>
      <c r="G185" s="29"/>
      <c r="H185" s="29"/>
      <c r="I185" s="72">
        <f t="shared" si="25"/>
        <v>3800</v>
      </c>
      <c r="J185" s="78">
        <v>-3800</v>
      </c>
      <c r="K185" s="57">
        <f>F185+G185+J185</f>
        <v>0</v>
      </c>
      <c r="L185" s="78"/>
      <c r="M185" s="77">
        <f t="shared" si="26"/>
        <v>0</v>
      </c>
      <c r="N185" s="29"/>
      <c r="O185" s="29"/>
      <c r="P185" s="77">
        <f t="shared" si="23"/>
        <v>0</v>
      </c>
      <c r="Q185" s="78"/>
      <c r="R185" s="78"/>
      <c r="S185" s="77">
        <f t="shared" si="24"/>
        <v>0</v>
      </c>
    </row>
    <row r="186" spans="2:19" ht="39.75" hidden="1" customHeight="1">
      <c r="B186" s="51" t="s">
        <v>486</v>
      </c>
      <c r="C186" s="56" t="s">
        <v>487</v>
      </c>
      <c r="D186" s="56" t="s">
        <v>63</v>
      </c>
      <c r="E186" s="56"/>
      <c r="F186" s="57">
        <f>SUM(F187)</f>
        <v>3800</v>
      </c>
      <c r="G186" s="29"/>
      <c r="H186" s="29"/>
      <c r="I186" s="72">
        <f t="shared" si="25"/>
        <v>3800</v>
      </c>
      <c r="J186" s="78"/>
      <c r="K186" s="57">
        <f t="shared" si="27"/>
        <v>3800</v>
      </c>
      <c r="L186" s="78"/>
      <c r="M186" s="77">
        <f t="shared" si="26"/>
        <v>3800</v>
      </c>
      <c r="N186" s="29"/>
      <c r="O186" s="29"/>
      <c r="P186" s="77">
        <f t="shared" si="23"/>
        <v>3800</v>
      </c>
      <c r="Q186" s="78"/>
      <c r="R186" s="78"/>
      <c r="S186" s="77">
        <f t="shared" si="24"/>
        <v>3800</v>
      </c>
    </row>
    <row r="187" spans="2:19" ht="28.5" hidden="1" customHeight="1">
      <c r="B187" s="49" t="s">
        <v>488</v>
      </c>
      <c r="C187" s="56" t="s">
        <v>489</v>
      </c>
      <c r="D187" s="56" t="s">
        <v>63</v>
      </c>
      <c r="E187" s="56"/>
      <c r="F187" s="57">
        <f>SUM(F188)</f>
        <v>3800</v>
      </c>
      <c r="G187" s="29"/>
      <c r="H187" s="29"/>
      <c r="I187" s="72">
        <f t="shared" si="25"/>
        <v>3800</v>
      </c>
      <c r="J187" s="78"/>
      <c r="K187" s="57">
        <f t="shared" si="27"/>
        <v>3800</v>
      </c>
      <c r="L187" s="78"/>
      <c r="M187" s="77">
        <f t="shared" si="26"/>
        <v>3800</v>
      </c>
      <c r="N187" s="29"/>
      <c r="O187" s="29"/>
      <c r="P187" s="77">
        <f t="shared" si="23"/>
        <v>3800</v>
      </c>
      <c r="Q187" s="78"/>
      <c r="R187" s="78"/>
      <c r="S187" s="77">
        <f t="shared" si="24"/>
        <v>3800</v>
      </c>
    </row>
    <row r="188" spans="2:19" ht="37.5" hidden="1" customHeight="1">
      <c r="B188" s="51" t="s">
        <v>192</v>
      </c>
      <c r="C188" s="56" t="s">
        <v>489</v>
      </c>
      <c r="D188" s="56" t="s">
        <v>63</v>
      </c>
      <c r="E188" s="56" t="s">
        <v>527</v>
      </c>
      <c r="F188" s="57">
        <v>3800</v>
      </c>
      <c r="G188" s="29"/>
      <c r="H188" s="29"/>
      <c r="I188" s="72">
        <f t="shared" si="25"/>
        <v>3800</v>
      </c>
      <c r="J188" s="78"/>
      <c r="K188" s="57">
        <f t="shared" si="27"/>
        <v>3800</v>
      </c>
      <c r="L188" s="78"/>
      <c r="M188" s="77">
        <f t="shared" si="26"/>
        <v>3800</v>
      </c>
      <c r="N188" s="29"/>
      <c r="O188" s="29"/>
      <c r="P188" s="77">
        <f t="shared" si="23"/>
        <v>3800</v>
      </c>
      <c r="Q188" s="78"/>
      <c r="R188" s="78"/>
      <c r="S188" s="77">
        <f t="shared" si="24"/>
        <v>3800</v>
      </c>
    </row>
    <row r="189" spans="2:19" ht="42.75" customHeight="1">
      <c r="B189" s="141" t="s">
        <v>700</v>
      </c>
      <c r="C189" s="54" t="s">
        <v>589</v>
      </c>
      <c r="D189" s="54" t="s">
        <v>590</v>
      </c>
      <c r="E189" s="54"/>
      <c r="F189" s="72">
        <f>F190</f>
        <v>14168.1</v>
      </c>
      <c r="G189" s="72">
        <f t="shared" ref="G189:K189" si="31">G190</f>
        <v>1482.6</v>
      </c>
      <c r="H189" s="72"/>
      <c r="I189" s="72">
        <f t="shared" si="25"/>
        <v>15650.7</v>
      </c>
      <c r="J189" s="72"/>
      <c r="K189" s="72">
        <f t="shared" si="31"/>
        <v>15650.7</v>
      </c>
      <c r="L189" s="78"/>
      <c r="M189" s="77">
        <f t="shared" si="26"/>
        <v>15650.7</v>
      </c>
      <c r="N189" s="29"/>
      <c r="O189" s="29"/>
      <c r="P189" s="77">
        <f t="shared" si="23"/>
        <v>15650.7</v>
      </c>
      <c r="Q189" s="78"/>
      <c r="R189" s="78"/>
      <c r="S189" s="77">
        <f t="shared" si="24"/>
        <v>15650.7</v>
      </c>
    </row>
    <row r="190" spans="2:19" ht="30.75" hidden="1" customHeight="1">
      <c r="B190" s="51" t="s">
        <v>587</v>
      </c>
      <c r="C190" s="56" t="s">
        <v>582</v>
      </c>
      <c r="D190" s="56" t="s">
        <v>590</v>
      </c>
      <c r="E190" s="56"/>
      <c r="F190" s="57">
        <f>F191+F192</f>
        <v>14168.1</v>
      </c>
      <c r="G190" s="57">
        <f t="shared" ref="G190:K190" si="32">G191+G192</f>
        <v>1482.6</v>
      </c>
      <c r="H190" s="57"/>
      <c r="I190" s="72">
        <f t="shared" si="25"/>
        <v>15650.7</v>
      </c>
      <c r="J190" s="57"/>
      <c r="K190" s="57">
        <f t="shared" si="32"/>
        <v>15650.7</v>
      </c>
      <c r="L190" s="78"/>
      <c r="M190" s="77">
        <f t="shared" si="26"/>
        <v>15650.7</v>
      </c>
      <c r="N190" s="29"/>
      <c r="O190" s="29"/>
      <c r="P190" s="77">
        <f t="shared" si="23"/>
        <v>15650.7</v>
      </c>
      <c r="Q190" s="78"/>
      <c r="R190" s="78"/>
      <c r="S190" s="77">
        <f t="shared" si="24"/>
        <v>15650.7</v>
      </c>
    </row>
    <row r="191" spans="2:19" ht="27" hidden="1" customHeight="1">
      <c r="B191" s="51" t="s">
        <v>588</v>
      </c>
      <c r="C191" s="56" t="s">
        <v>582</v>
      </c>
      <c r="D191" s="56" t="s">
        <v>590</v>
      </c>
      <c r="E191" s="56" t="s">
        <v>191</v>
      </c>
      <c r="F191" s="57">
        <v>2210</v>
      </c>
      <c r="G191" s="29">
        <v>-1110</v>
      </c>
      <c r="H191" s="29"/>
      <c r="I191" s="72">
        <f t="shared" si="25"/>
        <v>1100</v>
      </c>
      <c r="J191" s="78"/>
      <c r="K191" s="57">
        <f t="shared" si="27"/>
        <v>1100</v>
      </c>
      <c r="L191" s="78"/>
      <c r="M191" s="77">
        <f t="shared" si="26"/>
        <v>1100</v>
      </c>
      <c r="N191" s="29"/>
      <c r="O191" s="29"/>
      <c r="P191" s="77">
        <f t="shared" si="23"/>
        <v>1100</v>
      </c>
      <c r="Q191" s="78"/>
      <c r="R191" s="78"/>
      <c r="S191" s="77">
        <f t="shared" si="24"/>
        <v>1100</v>
      </c>
    </row>
    <row r="192" spans="2:19" ht="27" hidden="1" customHeight="1">
      <c r="B192" s="51" t="s">
        <v>645</v>
      </c>
      <c r="C192" s="56" t="s">
        <v>582</v>
      </c>
      <c r="D192" s="56" t="s">
        <v>590</v>
      </c>
      <c r="E192" s="56" t="s">
        <v>191</v>
      </c>
      <c r="F192" s="57">
        <v>11958.1</v>
      </c>
      <c r="G192" s="29">
        <v>2592.6</v>
      </c>
      <c r="H192" s="29"/>
      <c r="I192" s="72">
        <f t="shared" si="25"/>
        <v>14550.7</v>
      </c>
      <c r="J192" s="78"/>
      <c r="K192" s="57">
        <f t="shared" si="27"/>
        <v>14550.7</v>
      </c>
      <c r="L192" s="78"/>
      <c r="M192" s="77">
        <f t="shared" si="26"/>
        <v>14550.7</v>
      </c>
      <c r="N192" s="29"/>
      <c r="O192" s="29"/>
      <c r="P192" s="77">
        <f t="shared" si="23"/>
        <v>14550.7</v>
      </c>
      <c r="Q192" s="78"/>
      <c r="R192" s="78"/>
      <c r="S192" s="77">
        <f t="shared" si="24"/>
        <v>14550.7</v>
      </c>
    </row>
    <row r="193" spans="2:19" ht="37.5" customHeight="1">
      <c r="B193" s="141" t="s">
        <v>622</v>
      </c>
      <c r="C193" s="54" t="s">
        <v>658</v>
      </c>
      <c r="D193" s="56"/>
      <c r="E193" s="56"/>
      <c r="F193" s="72">
        <f>F194+F198</f>
        <v>5450</v>
      </c>
      <c r="G193" s="72">
        <f>G194+G198</f>
        <v>1064</v>
      </c>
      <c r="H193" s="72"/>
      <c r="I193" s="72">
        <f t="shared" si="25"/>
        <v>6514</v>
      </c>
      <c r="J193" s="72">
        <f>J194</f>
        <v>22797.5</v>
      </c>
      <c r="K193" s="72">
        <f>K194</f>
        <v>29311.5</v>
      </c>
      <c r="L193" s="78"/>
      <c r="M193" s="77">
        <f t="shared" si="26"/>
        <v>29311.5</v>
      </c>
      <c r="N193" s="104">
        <f>N194</f>
        <v>14099.8</v>
      </c>
      <c r="O193" s="29"/>
      <c r="P193" s="77">
        <f t="shared" si="23"/>
        <v>43411.3</v>
      </c>
      <c r="Q193" s="78"/>
      <c r="R193" s="78"/>
      <c r="S193" s="77">
        <f t="shared" si="24"/>
        <v>43411.3</v>
      </c>
    </row>
    <row r="194" spans="2:19" ht="27.75" customHeight="1">
      <c r="B194" s="141" t="s">
        <v>656</v>
      </c>
      <c r="C194" s="54" t="s">
        <v>652</v>
      </c>
      <c r="D194" s="56"/>
      <c r="E194" s="56"/>
      <c r="F194" s="72">
        <f>F195+F196</f>
        <v>5450</v>
      </c>
      <c r="G194" s="72">
        <f>G195+G196</f>
        <v>1064</v>
      </c>
      <c r="H194" s="72"/>
      <c r="I194" s="72">
        <f t="shared" si="25"/>
        <v>6514</v>
      </c>
      <c r="J194" s="72">
        <f>J195</f>
        <v>22797.5</v>
      </c>
      <c r="K194" s="72">
        <f t="shared" ref="K194:K197" si="33">I194+J194</f>
        <v>29311.5</v>
      </c>
      <c r="L194" s="78"/>
      <c r="M194" s="77">
        <f t="shared" si="26"/>
        <v>29311.5</v>
      </c>
      <c r="N194" s="104">
        <f>N198</f>
        <v>14099.8</v>
      </c>
      <c r="O194" s="29"/>
      <c r="P194" s="77">
        <f t="shared" si="23"/>
        <v>43411.3</v>
      </c>
      <c r="Q194" s="78"/>
      <c r="R194" s="78"/>
      <c r="S194" s="77">
        <f t="shared" si="24"/>
        <v>43411.3</v>
      </c>
    </row>
    <row r="195" spans="2:19" ht="37.5" hidden="1" customHeight="1">
      <c r="B195" s="51" t="s">
        <v>657</v>
      </c>
      <c r="C195" s="56" t="s">
        <v>651</v>
      </c>
      <c r="D195" s="56"/>
      <c r="E195" s="56"/>
      <c r="F195" s="57">
        <v>0</v>
      </c>
      <c r="G195" s="29"/>
      <c r="H195" s="29"/>
      <c r="I195" s="57">
        <f>I196</f>
        <v>6514</v>
      </c>
      <c r="J195" s="78">
        <f>J197</f>
        <v>22797.5</v>
      </c>
      <c r="K195" s="72">
        <f t="shared" si="33"/>
        <v>29311.5</v>
      </c>
      <c r="L195" s="78"/>
      <c r="M195" s="77">
        <f t="shared" si="26"/>
        <v>29311.5</v>
      </c>
      <c r="N195" s="29">
        <f>N198</f>
        <v>14099.8</v>
      </c>
      <c r="O195" s="29"/>
      <c r="P195" s="77">
        <f t="shared" si="23"/>
        <v>43411.3</v>
      </c>
      <c r="Q195" s="78"/>
      <c r="R195" s="78"/>
      <c r="S195" s="77">
        <f t="shared" si="24"/>
        <v>43411.3</v>
      </c>
    </row>
    <row r="196" spans="2:19" ht="25.5" hidden="1" customHeight="1">
      <c r="B196" s="45" t="s">
        <v>644</v>
      </c>
      <c r="C196" s="56" t="s">
        <v>628</v>
      </c>
      <c r="D196" s="56" t="s">
        <v>590</v>
      </c>
      <c r="E196" s="56" t="s">
        <v>191</v>
      </c>
      <c r="F196" s="57">
        <v>5450</v>
      </c>
      <c r="G196" s="29">
        <v>1064</v>
      </c>
      <c r="H196" s="29"/>
      <c r="I196" s="57">
        <f t="shared" si="25"/>
        <v>6514</v>
      </c>
      <c r="J196" s="78"/>
      <c r="K196" s="72">
        <f t="shared" si="33"/>
        <v>6514</v>
      </c>
      <c r="L196" s="78"/>
      <c r="M196" s="77">
        <f t="shared" si="26"/>
        <v>6514</v>
      </c>
      <c r="N196" s="29"/>
      <c r="O196" s="29"/>
      <c r="P196" s="77">
        <f t="shared" si="23"/>
        <v>6514</v>
      </c>
      <c r="Q196" s="78"/>
      <c r="R196" s="78"/>
      <c r="S196" s="77">
        <f t="shared" si="24"/>
        <v>6514</v>
      </c>
    </row>
    <row r="197" spans="2:19" ht="27.75" hidden="1" customHeight="1">
      <c r="B197" s="51" t="s">
        <v>645</v>
      </c>
      <c r="C197" s="56" t="s">
        <v>627</v>
      </c>
      <c r="D197" s="56" t="s">
        <v>590</v>
      </c>
      <c r="E197" s="56" t="s">
        <v>191</v>
      </c>
      <c r="F197" s="57"/>
      <c r="G197" s="29"/>
      <c r="H197" s="29"/>
      <c r="I197" s="57">
        <v>0</v>
      </c>
      <c r="J197" s="78">
        <v>22797.5</v>
      </c>
      <c r="K197" s="72">
        <f t="shared" si="33"/>
        <v>22797.5</v>
      </c>
      <c r="L197" s="78"/>
      <c r="M197" s="77">
        <f t="shared" si="26"/>
        <v>22797.5</v>
      </c>
      <c r="N197" s="29"/>
      <c r="O197" s="29"/>
      <c r="P197" s="77">
        <f t="shared" si="23"/>
        <v>22797.5</v>
      </c>
      <c r="Q197" s="78"/>
      <c r="R197" s="78"/>
      <c r="S197" s="77">
        <f t="shared" si="24"/>
        <v>22797.5</v>
      </c>
    </row>
    <row r="198" spans="2:19" ht="28.5" hidden="1" customHeight="1">
      <c r="B198" s="51" t="s">
        <v>645</v>
      </c>
      <c r="C198" s="56" t="s">
        <v>787</v>
      </c>
      <c r="D198" s="56" t="s">
        <v>590</v>
      </c>
      <c r="E198" s="56" t="s">
        <v>191</v>
      </c>
      <c r="F198" s="72">
        <v>0</v>
      </c>
      <c r="G198" s="29"/>
      <c r="H198" s="29"/>
      <c r="I198" s="72">
        <f t="shared" si="25"/>
        <v>0</v>
      </c>
      <c r="J198" s="78"/>
      <c r="K198" s="57">
        <v>0</v>
      </c>
      <c r="L198" s="78"/>
      <c r="M198" s="77">
        <v>0</v>
      </c>
      <c r="N198" s="29">
        <v>14099.8</v>
      </c>
      <c r="O198" s="29"/>
      <c r="P198" s="77">
        <f t="shared" si="23"/>
        <v>14099.8</v>
      </c>
      <c r="Q198" s="78"/>
      <c r="R198" s="78"/>
      <c r="S198" s="77">
        <f t="shared" si="24"/>
        <v>14099.8</v>
      </c>
    </row>
    <row r="199" spans="2:19" ht="27.75" customHeight="1">
      <c r="B199" s="141" t="s">
        <v>451</v>
      </c>
      <c r="C199" s="56"/>
      <c r="D199" s="55"/>
      <c r="E199" s="56"/>
      <c r="F199" s="72">
        <f>SUM(F11,F27,F63,F67,F71,F75,F79,F86,F124,F142,F149,F155,F162,F173,F135,F24,F185,F60,F189,F193)</f>
        <v>713594.20000000007</v>
      </c>
      <c r="G199" s="72">
        <f>SUM(G11,G27,G63,G67,G71,G75,G79,G86,G124,G142,G149,G155,G162,G173,G135,G24,G185,G60,G189,G193)</f>
        <v>37696.185999999994</v>
      </c>
      <c r="H199" s="72">
        <f>SUM(H11,H27,H63,H67,H71,H75,H79,H86,H124,H142,H149,H155,H162,H173,H135,H24,H185,H60,H189,H193)</f>
        <v>24300.2</v>
      </c>
      <c r="I199" s="72">
        <f>F199+G199+H199</f>
        <v>775590.58600000001</v>
      </c>
      <c r="J199" s="72">
        <f>J11+J24+J27+J60+J63+J67+J71+J75+J79+J86+J124+J135+J142+J155+J162+J173+J185+J189+J193</f>
        <v>38982.699999999997</v>
      </c>
      <c r="K199" s="72">
        <f>I199+J199</f>
        <v>814573.28599999996</v>
      </c>
      <c r="L199" s="72">
        <f>SUM(L11,L27,L63,L67,L71,L75,L79,L86,L124,L142,L149,L155,L162,L173,L135,L24,L185,L60,L189,L193)</f>
        <v>57160</v>
      </c>
      <c r="M199" s="77">
        <f t="shared" si="26"/>
        <v>871733.28599999996</v>
      </c>
      <c r="N199" s="104">
        <f>N193+N86</f>
        <v>18574.199999999997</v>
      </c>
      <c r="O199" s="104">
        <f>O173+O142+O27</f>
        <v>20721</v>
      </c>
      <c r="P199" s="77">
        <f t="shared" si="23"/>
        <v>911028.48599999992</v>
      </c>
      <c r="Q199" s="77">
        <f>Q193+Q189+Q185+Q173+Q162+Q155+Q142+Q135+Q124+Q86+Q75+Q71+Q67+Q63+Q60+Q27+Q24+Q11</f>
        <v>24435</v>
      </c>
      <c r="R199" s="77">
        <f>R193+R189+R185+R173+R162+R155+R142+R135+R124+R86+R75+R71+R67+R63+R60+R27+R24+R11</f>
        <v>-242.5</v>
      </c>
      <c r="S199" s="77">
        <f t="shared" si="24"/>
        <v>935220.98599999992</v>
      </c>
    </row>
    <row r="200" spans="2:19" ht="21" customHeight="1">
      <c r="B200" s="141" t="s">
        <v>136</v>
      </c>
      <c r="C200" s="52"/>
      <c r="D200" s="52"/>
      <c r="E200" s="52"/>
      <c r="F200" s="69">
        <f>SUM(F201,F204,F207,F210,F215,F217,F220,F222)</f>
        <v>51778</v>
      </c>
      <c r="G200" s="29"/>
      <c r="H200" s="29"/>
      <c r="I200" s="72">
        <f t="shared" si="25"/>
        <v>51778</v>
      </c>
      <c r="J200" s="78"/>
      <c r="K200" s="72">
        <f t="shared" si="27"/>
        <v>51778</v>
      </c>
      <c r="L200" s="77">
        <f>L207</f>
        <v>740</v>
      </c>
      <c r="M200" s="77">
        <f t="shared" si="26"/>
        <v>52518</v>
      </c>
      <c r="N200" s="104">
        <f>N207</f>
        <v>357</v>
      </c>
      <c r="O200" s="104">
        <f>O207</f>
        <v>4737.5</v>
      </c>
      <c r="P200" s="77">
        <f t="shared" si="23"/>
        <v>57612.5</v>
      </c>
      <c r="Q200" s="77">
        <f>Q207+Q212+Q218+Q220+Q222+Q233</f>
        <v>1446.3</v>
      </c>
      <c r="R200" s="77">
        <f>R207+R212+R218+R220+R222+R225</f>
        <v>-684</v>
      </c>
      <c r="S200" s="77">
        <f t="shared" si="24"/>
        <v>58374.8</v>
      </c>
    </row>
    <row r="201" spans="2:19" ht="31.5" hidden="1" customHeight="1">
      <c r="B201" s="141" t="s">
        <v>138</v>
      </c>
      <c r="C201" s="54"/>
      <c r="D201" s="54" t="s">
        <v>139</v>
      </c>
      <c r="E201" s="54"/>
      <c r="F201" s="72">
        <f>SUM(F203)</f>
        <v>1592</v>
      </c>
      <c r="G201" s="29"/>
      <c r="H201" s="29"/>
      <c r="I201" s="72">
        <f t="shared" si="25"/>
        <v>1592</v>
      </c>
      <c r="J201" s="78"/>
      <c r="K201" s="57">
        <f t="shared" si="27"/>
        <v>1592</v>
      </c>
      <c r="L201" s="78"/>
      <c r="M201" s="77">
        <f t="shared" si="26"/>
        <v>1592</v>
      </c>
      <c r="N201" s="29"/>
      <c r="O201" s="29"/>
      <c r="P201" s="77">
        <f t="shared" si="23"/>
        <v>1592</v>
      </c>
      <c r="Q201" s="77">
        <f t="shared" ref="Q201:Q206" si="34">Q208+Q213+Q219+Q221+Q223+Q234</f>
        <v>287.60000000000002</v>
      </c>
      <c r="R201" s="78"/>
      <c r="S201" s="77">
        <f t="shared" si="24"/>
        <v>1879.6</v>
      </c>
    </row>
    <row r="202" spans="2:19" ht="30.75" hidden="1" customHeight="1">
      <c r="B202" s="141" t="s">
        <v>271</v>
      </c>
      <c r="C202" s="54" t="s">
        <v>220</v>
      </c>
      <c r="D202" s="54" t="s">
        <v>139</v>
      </c>
      <c r="E202" s="54"/>
      <c r="F202" s="72">
        <f>SUM(F203)</f>
        <v>1592</v>
      </c>
      <c r="G202" s="29"/>
      <c r="H202" s="29"/>
      <c r="I202" s="72">
        <f t="shared" si="25"/>
        <v>1592</v>
      </c>
      <c r="J202" s="78"/>
      <c r="K202" s="57">
        <f t="shared" si="27"/>
        <v>1592</v>
      </c>
      <c r="L202" s="78"/>
      <c r="M202" s="77">
        <f t="shared" ref="M202:M254" si="35">K202+L202</f>
        <v>1592</v>
      </c>
      <c r="N202" s="29"/>
      <c r="O202" s="29"/>
      <c r="P202" s="77">
        <f t="shared" si="23"/>
        <v>1592</v>
      </c>
      <c r="Q202" s="77">
        <f t="shared" si="34"/>
        <v>1072.3</v>
      </c>
      <c r="R202" s="78"/>
      <c r="S202" s="77">
        <f t="shared" si="24"/>
        <v>2664.3</v>
      </c>
    </row>
    <row r="203" spans="2:19" ht="26.25" hidden="1" customHeight="1">
      <c r="B203" s="51" t="s">
        <v>140</v>
      </c>
      <c r="C203" s="56" t="s">
        <v>221</v>
      </c>
      <c r="D203" s="56" t="s">
        <v>139</v>
      </c>
      <c r="E203" s="56"/>
      <c r="F203" s="57">
        <v>1592</v>
      </c>
      <c r="G203" s="29"/>
      <c r="H203" s="29"/>
      <c r="I203" s="72">
        <f t="shared" ref="I203:I254" si="36">F203+G203+H203</f>
        <v>1592</v>
      </c>
      <c r="J203" s="78"/>
      <c r="K203" s="57">
        <f t="shared" si="27"/>
        <v>1592</v>
      </c>
      <c r="L203" s="78"/>
      <c r="M203" s="77">
        <f t="shared" si="35"/>
        <v>1592</v>
      </c>
      <c r="N203" s="29"/>
      <c r="O203" s="29"/>
      <c r="P203" s="77">
        <f t="shared" ref="P203:P254" si="37">M203+N203+O203</f>
        <v>1592</v>
      </c>
      <c r="Q203" s="77">
        <f t="shared" si="34"/>
        <v>129.4</v>
      </c>
      <c r="R203" s="78"/>
      <c r="S203" s="77">
        <f t="shared" ref="S203:S255" si="38">P203+Q203+R203</f>
        <v>1721.4</v>
      </c>
    </row>
    <row r="204" spans="2:19" ht="42.75" hidden="1" customHeight="1">
      <c r="B204" s="141" t="s">
        <v>188</v>
      </c>
      <c r="C204" s="54"/>
      <c r="D204" s="54" t="s">
        <v>301</v>
      </c>
      <c r="E204" s="54"/>
      <c r="F204" s="72">
        <f>SUM(F206)</f>
        <v>1454</v>
      </c>
      <c r="G204" s="29"/>
      <c r="H204" s="29"/>
      <c r="I204" s="72">
        <f t="shared" si="36"/>
        <v>1454</v>
      </c>
      <c r="J204" s="78"/>
      <c r="K204" s="57">
        <f t="shared" si="27"/>
        <v>1454</v>
      </c>
      <c r="L204" s="78"/>
      <c r="M204" s="77">
        <f t="shared" si="35"/>
        <v>1454</v>
      </c>
      <c r="N204" s="29"/>
      <c r="O204" s="29"/>
      <c r="P204" s="77">
        <f t="shared" si="37"/>
        <v>1454</v>
      </c>
      <c r="Q204" s="77">
        <f t="shared" si="34"/>
        <v>43.1</v>
      </c>
      <c r="R204" s="78"/>
      <c r="S204" s="77">
        <f t="shared" si="38"/>
        <v>1497.1</v>
      </c>
    </row>
    <row r="205" spans="2:19" ht="33.75" hidden="1" customHeight="1">
      <c r="B205" s="141" t="s">
        <v>271</v>
      </c>
      <c r="C205" s="54" t="s">
        <v>220</v>
      </c>
      <c r="D205" s="54" t="s">
        <v>301</v>
      </c>
      <c r="E205" s="54"/>
      <c r="F205" s="72">
        <f>SUM(F206)</f>
        <v>1454</v>
      </c>
      <c r="G205" s="29"/>
      <c r="H205" s="29"/>
      <c r="I205" s="72">
        <f t="shared" si="36"/>
        <v>1454</v>
      </c>
      <c r="J205" s="78"/>
      <c r="K205" s="57">
        <f t="shared" si="27"/>
        <v>1454</v>
      </c>
      <c r="L205" s="78"/>
      <c r="M205" s="77">
        <f t="shared" si="35"/>
        <v>1454</v>
      </c>
      <c r="N205" s="29"/>
      <c r="O205" s="29"/>
      <c r="P205" s="77">
        <f t="shared" si="37"/>
        <v>1454</v>
      </c>
      <c r="Q205" s="77">
        <f t="shared" si="34"/>
        <v>258.90000000000003</v>
      </c>
      <c r="R205" s="78"/>
      <c r="S205" s="77">
        <f t="shared" si="38"/>
        <v>1712.9</v>
      </c>
    </row>
    <row r="206" spans="2:19" ht="33" hidden="1" customHeight="1">
      <c r="B206" s="51" t="s">
        <v>300</v>
      </c>
      <c r="C206" s="56" t="s">
        <v>224</v>
      </c>
      <c r="D206" s="56" t="s">
        <v>301</v>
      </c>
      <c r="E206" s="56"/>
      <c r="F206" s="57">
        <v>1454</v>
      </c>
      <c r="G206" s="29"/>
      <c r="H206" s="29"/>
      <c r="I206" s="72">
        <f t="shared" si="36"/>
        <v>1454</v>
      </c>
      <c r="J206" s="78"/>
      <c r="K206" s="57">
        <f t="shared" ref="K206:K252" si="39">F206+G206</f>
        <v>1454</v>
      </c>
      <c r="L206" s="78"/>
      <c r="M206" s="77">
        <f t="shared" si="35"/>
        <v>1454</v>
      </c>
      <c r="N206" s="29"/>
      <c r="O206" s="29"/>
      <c r="P206" s="77">
        <f t="shared" si="37"/>
        <v>1454</v>
      </c>
      <c r="Q206" s="77">
        <f t="shared" si="34"/>
        <v>158.19999999999999</v>
      </c>
      <c r="R206" s="78"/>
      <c r="S206" s="77">
        <f t="shared" si="38"/>
        <v>1612.2</v>
      </c>
    </row>
    <row r="207" spans="2:19" ht="43.5" hidden="1" customHeight="1">
      <c r="B207" s="141" t="s">
        <v>302</v>
      </c>
      <c r="C207" s="54"/>
      <c r="D207" s="54" t="s">
        <v>303</v>
      </c>
      <c r="E207" s="54"/>
      <c r="F207" s="72">
        <f>SUM(F208)</f>
        <v>29379</v>
      </c>
      <c r="G207" s="29"/>
      <c r="H207" s="29"/>
      <c r="I207" s="72">
        <f t="shared" si="36"/>
        <v>29379</v>
      </c>
      <c r="J207" s="78"/>
      <c r="K207" s="57">
        <f t="shared" si="39"/>
        <v>29379</v>
      </c>
      <c r="L207" s="77">
        <f>L208</f>
        <v>740</v>
      </c>
      <c r="M207" s="77">
        <f t="shared" si="35"/>
        <v>30119</v>
      </c>
      <c r="N207" s="104">
        <f>N208</f>
        <v>357</v>
      </c>
      <c r="O207" s="104">
        <f>O208</f>
        <v>4737.5</v>
      </c>
      <c r="P207" s="77">
        <f t="shared" si="37"/>
        <v>35213.5</v>
      </c>
      <c r="Q207" s="77">
        <f>Q209</f>
        <v>942.9</v>
      </c>
      <c r="R207" s="77"/>
      <c r="S207" s="77">
        <f t="shared" si="38"/>
        <v>36156.400000000001</v>
      </c>
    </row>
    <row r="208" spans="2:19" ht="27.75" hidden="1" customHeight="1">
      <c r="B208" s="141" t="s">
        <v>272</v>
      </c>
      <c r="C208" s="54" t="s">
        <v>228</v>
      </c>
      <c r="D208" s="54" t="s">
        <v>303</v>
      </c>
      <c r="E208" s="54"/>
      <c r="F208" s="72">
        <f>SUM(F209:F209)</f>
        <v>29379</v>
      </c>
      <c r="G208" s="29"/>
      <c r="H208" s="29"/>
      <c r="I208" s="72">
        <f t="shared" si="36"/>
        <v>29379</v>
      </c>
      <c r="J208" s="78"/>
      <c r="K208" s="57">
        <f t="shared" si="39"/>
        <v>29379</v>
      </c>
      <c r="L208" s="77">
        <f>L209</f>
        <v>740</v>
      </c>
      <c r="M208" s="77">
        <f t="shared" si="35"/>
        <v>30119</v>
      </c>
      <c r="N208" s="104">
        <f>N224</f>
        <v>357</v>
      </c>
      <c r="O208" s="104">
        <f>O209</f>
        <v>4737.5</v>
      </c>
      <c r="P208" s="77">
        <f t="shared" si="37"/>
        <v>35213.5</v>
      </c>
      <c r="Q208" s="78"/>
      <c r="R208" s="78"/>
      <c r="S208" s="77">
        <f t="shared" si="38"/>
        <v>35213.5</v>
      </c>
    </row>
    <row r="209" spans="2:19" ht="32.25" hidden="1" customHeight="1">
      <c r="B209" s="51" t="s">
        <v>189</v>
      </c>
      <c r="C209" s="56" t="s">
        <v>232</v>
      </c>
      <c r="D209" s="56" t="s">
        <v>303</v>
      </c>
      <c r="E209" s="52"/>
      <c r="F209" s="57">
        <v>29379</v>
      </c>
      <c r="G209" s="29"/>
      <c r="H209" s="29"/>
      <c r="I209" s="72">
        <f t="shared" si="36"/>
        <v>29379</v>
      </c>
      <c r="J209" s="78"/>
      <c r="K209" s="57">
        <f t="shared" si="39"/>
        <v>29379</v>
      </c>
      <c r="L209" s="77">
        <v>740</v>
      </c>
      <c r="M209" s="77">
        <f t="shared" si="35"/>
        <v>30119</v>
      </c>
      <c r="N209" s="29"/>
      <c r="O209" s="29">
        <v>4737.5</v>
      </c>
      <c r="P209" s="77">
        <f t="shared" si="37"/>
        <v>34856.5</v>
      </c>
      <c r="Q209" s="78">
        <v>942.9</v>
      </c>
      <c r="R209" s="78"/>
      <c r="S209" s="77">
        <f t="shared" si="38"/>
        <v>35799.4</v>
      </c>
    </row>
    <row r="210" spans="2:19" ht="47.25" hidden="1" customHeight="1">
      <c r="B210" s="147" t="s">
        <v>320</v>
      </c>
      <c r="C210" s="54"/>
      <c r="D210" s="54" t="s">
        <v>305</v>
      </c>
      <c r="E210" s="54"/>
      <c r="F210" s="72">
        <f>SUM(F211,F213)</f>
        <v>8664</v>
      </c>
      <c r="G210" s="29"/>
      <c r="H210" s="29"/>
      <c r="I210" s="72">
        <f t="shared" si="36"/>
        <v>8664</v>
      </c>
      <c r="J210" s="78"/>
      <c r="K210" s="57">
        <f t="shared" si="39"/>
        <v>8664</v>
      </c>
      <c r="L210" s="78"/>
      <c r="M210" s="77">
        <f t="shared" si="35"/>
        <v>8664</v>
      </c>
      <c r="N210" s="29"/>
      <c r="O210" s="29"/>
      <c r="P210" s="77">
        <f t="shared" si="37"/>
        <v>8664</v>
      </c>
      <c r="Q210" s="78"/>
      <c r="R210" s="78"/>
      <c r="S210" s="77">
        <f t="shared" si="38"/>
        <v>8664</v>
      </c>
    </row>
    <row r="211" spans="2:19" ht="27.75" hidden="1" customHeight="1">
      <c r="B211" s="141" t="s">
        <v>270</v>
      </c>
      <c r="C211" s="54" t="s">
        <v>228</v>
      </c>
      <c r="D211" s="54" t="s">
        <v>305</v>
      </c>
      <c r="E211" s="54"/>
      <c r="F211" s="72">
        <f>SUM(F212)</f>
        <v>7216</v>
      </c>
      <c r="G211" s="29"/>
      <c r="H211" s="29"/>
      <c r="I211" s="72">
        <f t="shared" si="36"/>
        <v>7216</v>
      </c>
      <c r="J211" s="78"/>
      <c r="K211" s="57">
        <f t="shared" si="39"/>
        <v>7216</v>
      </c>
      <c r="L211" s="78"/>
      <c r="M211" s="77">
        <f t="shared" si="35"/>
        <v>7216</v>
      </c>
      <c r="N211" s="29"/>
      <c r="O211" s="29"/>
      <c r="P211" s="77">
        <f t="shared" si="37"/>
        <v>7216</v>
      </c>
      <c r="Q211" s="78"/>
      <c r="R211" s="78"/>
      <c r="S211" s="77">
        <f t="shared" si="38"/>
        <v>7216</v>
      </c>
    </row>
    <row r="212" spans="2:19" ht="33.75" hidden="1" customHeight="1">
      <c r="B212" s="143" t="s">
        <v>198</v>
      </c>
      <c r="C212" s="56" t="s">
        <v>253</v>
      </c>
      <c r="D212" s="56" t="s">
        <v>305</v>
      </c>
      <c r="E212" s="56"/>
      <c r="F212" s="57">
        <v>7216</v>
      </c>
      <c r="G212" s="29"/>
      <c r="H212" s="29"/>
      <c r="I212" s="72">
        <f t="shared" si="36"/>
        <v>7216</v>
      </c>
      <c r="J212" s="78"/>
      <c r="K212" s="57">
        <f t="shared" si="39"/>
        <v>7216</v>
      </c>
      <c r="L212" s="78"/>
      <c r="M212" s="77">
        <f t="shared" si="35"/>
        <v>7216</v>
      </c>
      <c r="N212" s="29"/>
      <c r="O212" s="29"/>
      <c r="P212" s="77">
        <f t="shared" si="37"/>
        <v>7216</v>
      </c>
      <c r="Q212" s="78">
        <v>215.8</v>
      </c>
      <c r="R212" s="78"/>
      <c r="S212" s="77">
        <f t="shared" si="38"/>
        <v>7431.8</v>
      </c>
    </row>
    <row r="213" spans="2:19" ht="31.5" hidden="1" customHeight="1">
      <c r="B213" s="141" t="s">
        <v>269</v>
      </c>
      <c r="C213" s="54" t="s">
        <v>40</v>
      </c>
      <c r="D213" s="54" t="s">
        <v>305</v>
      </c>
      <c r="E213" s="56"/>
      <c r="F213" s="72">
        <f>SUM(F214)</f>
        <v>1448</v>
      </c>
      <c r="G213" s="29"/>
      <c r="H213" s="29"/>
      <c r="I213" s="72">
        <f t="shared" si="36"/>
        <v>1448</v>
      </c>
      <c r="J213" s="78"/>
      <c r="K213" s="57">
        <f t="shared" si="39"/>
        <v>1448</v>
      </c>
      <c r="L213" s="78"/>
      <c r="M213" s="77">
        <f t="shared" si="35"/>
        <v>1448</v>
      </c>
      <c r="N213" s="29"/>
      <c r="O213" s="29"/>
      <c r="P213" s="77">
        <f t="shared" si="37"/>
        <v>1448</v>
      </c>
      <c r="Q213" s="78"/>
      <c r="R213" s="78"/>
      <c r="S213" s="77">
        <f t="shared" si="38"/>
        <v>1448</v>
      </c>
    </row>
    <row r="214" spans="2:19" ht="31.5" hidden="1" customHeight="1">
      <c r="B214" s="51" t="s">
        <v>199</v>
      </c>
      <c r="C214" s="56" t="s">
        <v>235</v>
      </c>
      <c r="D214" s="56" t="s">
        <v>305</v>
      </c>
      <c r="E214" s="56"/>
      <c r="F214" s="57">
        <v>1448</v>
      </c>
      <c r="G214" s="29"/>
      <c r="H214" s="29"/>
      <c r="I214" s="72">
        <f t="shared" si="36"/>
        <v>1448</v>
      </c>
      <c r="J214" s="78"/>
      <c r="K214" s="57">
        <f t="shared" si="39"/>
        <v>1448</v>
      </c>
      <c r="L214" s="78"/>
      <c r="M214" s="77">
        <f t="shared" si="35"/>
        <v>1448</v>
      </c>
      <c r="N214" s="29"/>
      <c r="O214" s="29"/>
      <c r="P214" s="77">
        <f t="shared" si="37"/>
        <v>1448</v>
      </c>
      <c r="Q214" s="78"/>
      <c r="R214" s="78"/>
      <c r="S214" s="77">
        <f t="shared" si="38"/>
        <v>1448</v>
      </c>
    </row>
    <row r="215" spans="2:19" ht="29.25" hidden="1" customHeight="1">
      <c r="B215" s="141" t="s">
        <v>269</v>
      </c>
      <c r="C215" s="56" t="s">
        <v>242</v>
      </c>
      <c r="D215" s="56" t="s">
        <v>130</v>
      </c>
      <c r="E215" s="56"/>
      <c r="F215" s="72">
        <f>F216</f>
        <v>370</v>
      </c>
      <c r="G215" s="29"/>
      <c r="H215" s="29"/>
      <c r="I215" s="72">
        <f t="shared" si="36"/>
        <v>370</v>
      </c>
      <c r="J215" s="78"/>
      <c r="K215" s="57">
        <f t="shared" si="39"/>
        <v>370</v>
      </c>
      <c r="L215" s="78"/>
      <c r="M215" s="77">
        <f t="shared" si="35"/>
        <v>370</v>
      </c>
      <c r="N215" s="29"/>
      <c r="O215" s="29"/>
      <c r="P215" s="77">
        <f t="shared" si="37"/>
        <v>370</v>
      </c>
      <c r="Q215" s="78"/>
      <c r="R215" s="78"/>
      <c r="S215" s="77">
        <f t="shared" si="38"/>
        <v>370</v>
      </c>
    </row>
    <row r="216" spans="2:19" ht="25.5" hidden="1" customHeight="1">
      <c r="B216" s="103" t="s">
        <v>200</v>
      </c>
      <c r="C216" s="56" t="s">
        <v>243</v>
      </c>
      <c r="D216" s="56" t="s">
        <v>130</v>
      </c>
      <c r="E216" s="56"/>
      <c r="F216" s="57">
        <v>370</v>
      </c>
      <c r="G216" s="29"/>
      <c r="H216" s="29"/>
      <c r="I216" s="72">
        <f t="shared" si="36"/>
        <v>370</v>
      </c>
      <c r="J216" s="78"/>
      <c r="K216" s="57">
        <f t="shared" si="39"/>
        <v>370</v>
      </c>
      <c r="L216" s="78"/>
      <c r="M216" s="77">
        <f t="shared" si="35"/>
        <v>370</v>
      </c>
      <c r="N216" s="29"/>
      <c r="O216" s="29"/>
      <c r="P216" s="77">
        <f t="shared" si="37"/>
        <v>370</v>
      </c>
      <c r="Q216" s="78"/>
      <c r="R216" s="78"/>
      <c r="S216" s="77">
        <f t="shared" si="38"/>
        <v>370</v>
      </c>
    </row>
    <row r="217" spans="2:19" ht="30" hidden="1" customHeight="1">
      <c r="B217" s="141" t="s">
        <v>273</v>
      </c>
      <c r="C217" s="54" t="s">
        <v>228</v>
      </c>
      <c r="D217" s="54" t="s">
        <v>330</v>
      </c>
      <c r="E217" s="54"/>
      <c r="F217" s="72">
        <f>SUM(F218)</f>
        <v>5661</v>
      </c>
      <c r="G217" s="29"/>
      <c r="H217" s="29"/>
      <c r="I217" s="72">
        <f t="shared" si="36"/>
        <v>5661</v>
      </c>
      <c r="J217" s="78"/>
      <c r="K217" s="57">
        <f t="shared" si="39"/>
        <v>5661</v>
      </c>
      <c r="L217" s="78"/>
      <c r="M217" s="77">
        <f t="shared" si="35"/>
        <v>5661</v>
      </c>
      <c r="N217" s="29"/>
      <c r="O217" s="29"/>
      <c r="P217" s="77">
        <f t="shared" si="37"/>
        <v>5661</v>
      </c>
      <c r="Q217" s="78"/>
      <c r="R217" s="78"/>
      <c r="S217" s="77">
        <f t="shared" si="38"/>
        <v>5661</v>
      </c>
    </row>
    <row r="218" spans="2:19" ht="27" hidden="1" customHeight="1">
      <c r="B218" s="141" t="s">
        <v>270</v>
      </c>
      <c r="C218" s="56" t="s">
        <v>257</v>
      </c>
      <c r="D218" s="56" t="s">
        <v>330</v>
      </c>
      <c r="E218" s="56"/>
      <c r="F218" s="57">
        <f>SUM(F219)</f>
        <v>5661</v>
      </c>
      <c r="G218" s="29"/>
      <c r="H218" s="29"/>
      <c r="I218" s="72">
        <f t="shared" si="36"/>
        <v>5661</v>
      </c>
      <c r="J218" s="78"/>
      <c r="K218" s="57">
        <f t="shared" si="39"/>
        <v>5661</v>
      </c>
      <c r="L218" s="78"/>
      <c r="M218" s="77">
        <f t="shared" si="35"/>
        <v>5661</v>
      </c>
      <c r="N218" s="29"/>
      <c r="O218" s="29"/>
      <c r="P218" s="77">
        <f t="shared" si="37"/>
        <v>5661</v>
      </c>
      <c r="Q218" s="77">
        <f>Q219</f>
        <v>158.19999999999999</v>
      </c>
      <c r="R218" s="77"/>
      <c r="S218" s="77">
        <f t="shared" si="38"/>
        <v>5819.2</v>
      </c>
    </row>
    <row r="219" spans="2:19" ht="39.75" hidden="1" customHeight="1">
      <c r="B219" s="51" t="s">
        <v>141</v>
      </c>
      <c r="C219" s="56" t="s">
        <v>257</v>
      </c>
      <c r="D219" s="56" t="s">
        <v>330</v>
      </c>
      <c r="E219" s="52"/>
      <c r="F219" s="57">
        <v>5661</v>
      </c>
      <c r="G219" s="29"/>
      <c r="H219" s="29"/>
      <c r="I219" s="72">
        <f t="shared" si="36"/>
        <v>5661</v>
      </c>
      <c r="J219" s="78"/>
      <c r="K219" s="57">
        <f t="shared" si="39"/>
        <v>5661</v>
      </c>
      <c r="L219" s="78"/>
      <c r="M219" s="77">
        <f t="shared" si="35"/>
        <v>5661</v>
      </c>
      <c r="N219" s="29"/>
      <c r="O219" s="29"/>
      <c r="P219" s="77">
        <f t="shared" si="37"/>
        <v>5661</v>
      </c>
      <c r="Q219" s="78">
        <v>158.19999999999999</v>
      </c>
      <c r="R219" s="78"/>
      <c r="S219" s="77">
        <f t="shared" si="38"/>
        <v>5819.2</v>
      </c>
    </row>
    <row r="220" spans="2:19" ht="24.75" hidden="1" customHeight="1">
      <c r="B220" s="141" t="s">
        <v>270</v>
      </c>
      <c r="C220" s="54" t="s">
        <v>350</v>
      </c>
      <c r="D220" s="54" t="s">
        <v>53</v>
      </c>
      <c r="E220" s="54"/>
      <c r="F220" s="72">
        <f>SUM(F221)</f>
        <v>3109</v>
      </c>
      <c r="G220" s="29"/>
      <c r="H220" s="29"/>
      <c r="I220" s="72">
        <f t="shared" si="36"/>
        <v>3109</v>
      </c>
      <c r="J220" s="78"/>
      <c r="K220" s="57">
        <f t="shared" si="39"/>
        <v>3109</v>
      </c>
      <c r="L220" s="78"/>
      <c r="M220" s="77">
        <f t="shared" si="35"/>
        <v>3109</v>
      </c>
      <c r="N220" s="29"/>
      <c r="O220" s="29"/>
      <c r="P220" s="77">
        <f t="shared" si="37"/>
        <v>3109</v>
      </c>
      <c r="Q220" s="77">
        <f>Q221</f>
        <v>86.3</v>
      </c>
      <c r="R220" s="77"/>
      <c r="S220" s="77">
        <f t="shared" si="38"/>
        <v>3195.3</v>
      </c>
    </row>
    <row r="221" spans="2:19" ht="34.5" hidden="1" customHeight="1">
      <c r="B221" s="103" t="s">
        <v>32</v>
      </c>
      <c r="C221" s="56" t="s">
        <v>351</v>
      </c>
      <c r="D221" s="56" t="s">
        <v>53</v>
      </c>
      <c r="E221" s="56"/>
      <c r="F221" s="57">
        <v>3109</v>
      </c>
      <c r="G221" s="29"/>
      <c r="H221" s="29"/>
      <c r="I221" s="72">
        <f t="shared" si="36"/>
        <v>3109</v>
      </c>
      <c r="J221" s="78"/>
      <c r="K221" s="57">
        <f t="shared" si="39"/>
        <v>3109</v>
      </c>
      <c r="L221" s="78"/>
      <c r="M221" s="77">
        <f t="shared" si="35"/>
        <v>3109</v>
      </c>
      <c r="N221" s="29"/>
      <c r="O221" s="29"/>
      <c r="P221" s="77">
        <f t="shared" si="37"/>
        <v>3109</v>
      </c>
      <c r="Q221" s="78">
        <v>86.3</v>
      </c>
      <c r="R221" s="78"/>
      <c r="S221" s="77">
        <f t="shared" si="38"/>
        <v>3195.3</v>
      </c>
    </row>
    <row r="222" spans="2:19" ht="22.5" hidden="1" customHeight="1">
      <c r="B222" s="141" t="s">
        <v>270</v>
      </c>
      <c r="C222" s="54" t="s">
        <v>228</v>
      </c>
      <c r="D222" s="54" t="s">
        <v>103</v>
      </c>
      <c r="E222" s="54"/>
      <c r="F222" s="72">
        <f>SUM(F223)</f>
        <v>1549</v>
      </c>
      <c r="G222" s="29"/>
      <c r="H222" s="29"/>
      <c r="I222" s="72">
        <f t="shared" si="36"/>
        <v>1549</v>
      </c>
      <c r="J222" s="78"/>
      <c r="K222" s="57">
        <f t="shared" si="39"/>
        <v>1549</v>
      </c>
      <c r="L222" s="78"/>
      <c r="M222" s="77">
        <f t="shared" si="35"/>
        <v>1549</v>
      </c>
      <c r="N222" s="29"/>
      <c r="O222" s="29"/>
      <c r="P222" s="77">
        <f t="shared" si="37"/>
        <v>1549</v>
      </c>
      <c r="Q222" s="77">
        <f>Q223</f>
        <v>43.1</v>
      </c>
      <c r="R222" s="77"/>
      <c r="S222" s="77">
        <f t="shared" si="38"/>
        <v>1592.1</v>
      </c>
    </row>
    <row r="223" spans="2:19" ht="35.25" hidden="1" customHeight="1">
      <c r="B223" s="103" t="s">
        <v>206</v>
      </c>
      <c r="C223" s="56" t="s">
        <v>355</v>
      </c>
      <c r="D223" s="56" t="s">
        <v>103</v>
      </c>
      <c r="E223" s="56"/>
      <c r="F223" s="57">
        <v>1549</v>
      </c>
      <c r="G223" s="29"/>
      <c r="H223" s="29"/>
      <c r="I223" s="72">
        <f t="shared" si="36"/>
        <v>1549</v>
      </c>
      <c r="J223" s="78"/>
      <c r="K223" s="57">
        <f t="shared" si="39"/>
        <v>1549</v>
      </c>
      <c r="L223" s="78"/>
      <c r="M223" s="77">
        <f t="shared" si="35"/>
        <v>1549</v>
      </c>
      <c r="N223" s="29"/>
      <c r="O223" s="29"/>
      <c r="P223" s="77">
        <f t="shared" si="37"/>
        <v>1549</v>
      </c>
      <c r="Q223" s="78">
        <v>43.1</v>
      </c>
      <c r="R223" s="78"/>
      <c r="S223" s="77">
        <f t="shared" si="38"/>
        <v>1592.1</v>
      </c>
    </row>
    <row r="224" spans="2:19" ht="35.25" hidden="1" customHeight="1">
      <c r="B224" s="103" t="s">
        <v>783</v>
      </c>
      <c r="C224" s="56" t="s">
        <v>795</v>
      </c>
      <c r="D224" s="56" t="s">
        <v>303</v>
      </c>
      <c r="E224" s="56" t="s">
        <v>191</v>
      </c>
      <c r="F224" s="57"/>
      <c r="G224" s="29"/>
      <c r="H224" s="29"/>
      <c r="I224" s="72"/>
      <c r="J224" s="78"/>
      <c r="K224" s="57"/>
      <c r="L224" s="78"/>
      <c r="M224" s="77"/>
      <c r="N224" s="29">
        <v>357</v>
      </c>
      <c r="O224" s="29"/>
      <c r="P224" s="77">
        <f t="shared" si="37"/>
        <v>357</v>
      </c>
      <c r="Q224" s="78"/>
      <c r="R224" s="78"/>
      <c r="S224" s="77">
        <f t="shared" si="38"/>
        <v>357</v>
      </c>
    </row>
    <row r="225" spans="2:19" ht="19.5" customHeight="1">
      <c r="B225" s="141" t="s">
        <v>16</v>
      </c>
      <c r="C225" s="56"/>
      <c r="D225" s="56"/>
      <c r="E225" s="56"/>
      <c r="F225" s="72">
        <f>SUM(F228,F231,F234,F236,F238,F240)+F226</f>
        <v>44948.9</v>
      </c>
      <c r="G225" s="72">
        <f>SUM(G228,G231,G234,G236,G238,G240)+G226</f>
        <v>2300</v>
      </c>
      <c r="H225" s="72"/>
      <c r="I225" s="72">
        <f t="shared" si="36"/>
        <v>47248.9</v>
      </c>
      <c r="J225" s="72">
        <f>J240+J226</f>
        <v>2612.5</v>
      </c>
      <c r="K225" s="72">
        <f>I225+J225</f>
        <v>49861.4</v>
      </c>
      <c r="L225" s="72">
        <f>SUM(L228,L231,L234,L236,L238,L240)+L226</f>
        <v>1100</v>
      </c>
      <c r="M225" s="77">
        <f t="shared" si="35"/>
        <v>50961.4</v>
      </c>
      <c r="N225" s="104">
        <f>N233</f>
        <v>638.79999999999995</v>
      </c>
      <c r="O225" s="104">
        <f>O236</f>
        <v>400</v>
      </c>
      <c r="P225" s="77">
        <f t="shared" si="37"/>
        <v>52000.200000000004</v>
      </c>
      <c r="Q225" s="78"/>
      <c r="R225" s="77">
        <f>R231+R233</f>
        <v>-684</v>
      </c>
      <c r="S225" s="77">
        <f t="shared" si="38"/>
        <v>51316.200000000004</v>
      </c>
    </row>
    <row r="226" spans="2:19" ht="28.5" hidden="1" customHeight="1">
      <c r="B226" s="153" t="s">
        <v>649</v>
      </c>
      <c r="C226" s="60"/>
      <c r="D226" s="59" t="s">
        <v>632</v>
      </c>
      <c r="E226" s="56"/>
      <c r="F226" s="76">
        <f>F227</f>
        <v>0</v>
      </c>
      <c r="G226" s="29"/>
      <c r="H226" s="29"/>
      <c r="I226" s="72">
        <f t="shared" si="36"/>
        <v>0</v>
      </c>
      <c r="J226" s="78">
        <f>J227</f>
        <v>318.5</v>
      </c>
      <c r="K226" s="72">
        <f>I226+J226</f>
        <v>318.5</v>
      </c>
      <c r="L226" s="78"/>
      <c r="M226" s="77">
        <f t="shared" si="35"/>
        <v>318.5</v>
      </c>
      <c r="N226" s="29"/>
      <c r="O226" s="29"/>
      <c r="P226" s="77">
        <f t="shared" si="37"/>
        <v>318.5</v>
      </c>
      <c r="Q226" s="78"/>
      <c r="R226" s="78"/>
      <c r="S226" s="77">
        <f t="shared" si="38"/>
        <v>318.5</v>
      </c>
    </row>
    <row r="227" spans="2:19" ht="30" hidden="1" customHeight="1">
      <c r="B227" s="51" t="s">
        <v>192</v>
      </c>
      <c r="C227" s="60" t="s">
        <v>648</v>
      </c>
      <c r="D227" s="60" t="s">
        <v>632</v>
      </c>
      <c r="E227" s="56"/>
      <c r="F227" s="75"/>
      <c r="G227" s="29"/>
      <c r="H227" s="29"/>
      <c r="I227" s="72">
        <f t="shared" si="36"/>
        <v>0</v>
      </c>
      <c r="J227" s="78">
        <v>318.5</v>
      </c>
      <c r="K227" s="57">
        <f>I227+J227</f>
        <v>318.5</v>
      </c>
      <c r="L227" s="78"/>
      <c r="M227" s="77">
        <f t="shared" si="35"/>
        <v>318.5</v>
      </c>
      <c r="N227" s="29"/>
      <c r="O227" s="29"/>
      <c r="P227" s="77">
        <f t="shared" si="37"/>
        <v>318.5</v>
      </c>
      <c r="Q227" s="78"/>
      <c r="R227" s="78"/>
      <c r="S227" s="77">
        <f t="shared" si="38"/>
        <v>318.5</v>
      </c>
    </row>
    <row r="228" spans="2:19" ht="24" hidden="1" customHeight="1">
      <c r="B228" s="154" t="s">
        <v>42</v>
      </c>
      <c r="C228" s="54"/>
      <c r="D228" s="54" t="s">
        <v>41</v>
      </c>
      <c r="E228" s="56"/>
      <c r="F228" s="72">
        <f>SUM(F229)</f>
        <v>1865</v>
      </c>
      <c r="G228" s="29"/>
      <c r="H228" s="29"/>
      <c r="I228" s="72">
        <f t="shared" si="36"/>
        <v>1865</v>
      </c>
      <c r="J228" s="78"/>
      <c r="K228" s="72">
        <f t="shared" si="39"/>
        <v>1865</v>
      </c>
      <c r="L228" s="77">
        <f>L229</f>
        <v>500</v>
      </c>
      <c r="M228" s="77">
        <f t="shared" si="35"/>
        <v>2365</v>
      </c>
      <c r="N228" s="29"/>
      <c r="O228" s="29"/>
      <c r="P228" s="77">
        <f t="shared" si="37"/>
        <v>2365</v>
      </c>
      <c r="Q228" s="78"/>
      <c r="R228" s="78"/>
      <c r="S228" s="77">
        <f t="shared" si="38"/>
        <v>2365</v>
      </c>
    </row>
    <row r="229" spans="2:19" ht="31.5" hidden="1" customHeight="1">
      <c r="B229" s="154" t="s">
        <v>372</v>
      </c>
      <c r="C229" s="54" t="s">
        <v>237</v>
      </c>
      <c r="D229" s="54" t="s">
        <v>41</v>
      </c>
      <c r="E229" s="56"/>
      <c r="F229" s="57">
        <f>SUM(F230)</f>
        <v>1865</v>
      </c>
      <c r="G229" s="29"/>
      <c r="H229" s="29"/>
      <c r="I229" s="72">
        <f t="shared" si="36"/>
        <v>1865</v>
      </c>
      <c r="J229" s="78"/>
      <c r="K229" s="57">
        <f t="shared" si="39"/>
        <v>1865</v>
      </c>
      <c r="L229" s="78">
        <f>L230</f>
        <v>500</v>
      </c>
      <c r="M229" s="77">
        <f t="shared" si="35"/>
        <v>2365</v>
      </c>
      <c r="N229" s="29"/>
      <c r="O229" s="29"/>
      <c r="P229" s="77">
        <f t="shared" si="37"/>
        <v>2365</v>
      </c>
      <c r="Q229" s="78"/>
      <c r="R229" s="78"/>
      <c r="S229" s="77">
        <f t="shared" si="38"/>
        <v>2365</v>
      </c>
    </row>
    <row r="230" spans="2:19" ht="25.5" hidden="1" customHeight="1">
      <c r="B230" s="155" t="s">
        <v>181</v>
      </c>
      <c r="C230" s="56" t="s">
        <v>458</v>
      </c>
      <c r="D230" s="56" t="s">
        <v>41</v>
      </c>
      <c r="E230" s="56"/>
      <c r="F230" s="57">
        <v>1865</v>
      </c>
      <c r="G230" s="29"/>
      <c r="H230" s="29"/>
      <c r="I230" s="72">
        <f t="shared" si="36"/>
        <v>1865</v>
      </c>
      <c r="J230" s="78"/>
      <c r="K230" s="57">
        <f t="shared" si="39"/>
        <v>1865</v>
      </c>
      <c r="L230" s="78">
        <v>500</v>
      </c>
      <c r="M230" s="77">
        <f t="shared" si="35"/>
        <v>2365</v>
      </c>
      <c r="N230" s="29"/>
      <c r="O230" s="29"/>
      <c r="P230" s="77">
        <f t="shared" si="37"/>
        <v>2365</v>
      </c>
      <c r="Q230" s="78"/>
      <c r="R230" s="78"/>
      <c r="S230" s="77">
        <f t="shared" si="38"/>
        <v>2365</v>
      </c>
    </row>
    <row r="231" spans="2:19" ht="21" customHeight="1">
      <c r="B231" s="141" t="s">
        <v>30</v>
      </c>
      <c r="C231" s="54" t="s">
        <v>239</v>
      </c>
      <c r="D231" s="54" t="s">
        <v>306</v>
      </c>
      <c r="E231" s="54"/>
      <c r="F231" s="72">
        <f>F232</f>
        <v>3000</v>
      </c>
      <c r="G231" s="29"/>
      <c r="H231" s="29"/>
      <c r="I231" s="72">
        <f t="shared" si="36"/>
        <v>3000</v>
      </c>
      <c r="J231" s="78"/>
      <c r="K231" s="57">
        <f t="shared" si="39"/>
        <v>3000</v>
      </c>
      <c r="L231" s="78"/>
      <c r="M231" s="77">
        <f t="shared" si="35"/>
        <v>3000</v>
      </c>
      <c r="N231" s="29"/>
      <c r="O231" s="29"/>
      <c r="P231" s="77">
        <f t="shared" si="37"/>
        <v>3000</v>
      </c>
      <c r="Q231" s="78"/>
      <c r="R231" s="77">
        <f>R232</f>
        <v>-500</v>
      </c>
      <c r="S231" s="77">
        <f t="shared" si="38"/>
        <v>2500</v>
      </c>
    </row>
    <row r="232" spans="2:19" ht="24.75" customHeight="1">
      <c r="B232" s="51" t="s">
        <v>307</v>
      </c>
      <c r="C232" s="56" t="s">
        <v>240</v>
      </c>
      <c r="D232" s="56" t="s">
        <v>306</v>
      </c>
      <c r="E232" s="56"/>
      <c r="F232" s="57">
        <v>3000</v>
      </c>
      <c r="G232" s="29"/>
      <c r="H232" s="29"/>
      <c r="I232" s="72">
        <f t="shared" si="36"/>
        <v>3000</v>
      </c>
      <c r="J232" s="78"/>
      <c r="K232" s="57">
        <f t="shared" si="39"/>
        <v>3000</v>
      </c>
      <c r="L232" s="78"/>
      <c r="M232" s="77">
        <f t="shared" si="35"/>
        <v>3000</v>
      </c>
      <c r="N232" s="29"/>
      <c r="O232" s="29"/>
      <c r="P232" s="77">
        <f t="shared" si="37"/>
        <v>3000</v>
      </c>
      <c r="Q232" s="78"/>
      <c r="R232" s="78">
        <v>-500</v>
      </c>
      <c r="S232" s="77">
        <f t="shared" si="38"/>
        <v>2500</v>
      </c>
    </row>
    <row r="233" spans="2:19" ht="24.75" customHeight="1">
      <c r="B233" s="51" t="s">
        <v>786</v>
      </c>
      <c r="C233" s="56" t="s">
        <v>785</v>
      </c>
      <c r="D233" s="56" t="s">
        <v>130</v>
      </c>
      <c r="E233" s="56" t="s">
        <v>191</v>
      </c>
      <c r="F233" s="57"/>
      <c r="G233" s="29"/>
      <c r="H233" s="29"/>
      <c r="I233" s="72"/>
      <c r="J233" s="78"/>
      <c r="K233" s="57"/>
      <c r="L233" s="78"/>
      <c r="M233" s="77"/>
      <c r="N233" s="29">
        <v>638.79999999999995</v>
      </c>
      <c r="O233" s="29"/>
      <c r="P233" s="77">
        <f t="shared" si="37"/>
        <v>638.79999999999995</v>
      </c>
      <c r="Q233" s="77"/>
      <c r="R233" s="77">
        <v>-184</v>
      </c>
      <c r="S233" s="77">
        <f t="shared" si="38"/>
        <v>454.79999999999995</v>
      </c>
    </row>
    <row r="234" spans="2:19" ht="36.75" hidden="1" customHeight="1">
      <c r="B234" s="142" t="s">
        <v>205</v>
      </c>
      <c r="C234" s="54" t="s">
        <v>340</v>
      </c>
      <c r="D234" s="54" t="s">
        <v>312</v>
      </c>
      <c r="E234" s="54"/>
      <c r="F234" s="72">
        <f>SUM(F235)</f>
        <v>2749</v>
      </c>
      <c r="G234" s="29"/>
      <c r="H234" s="29"/>
      <c r="I234" s="72">
        <f t="shared" si="36"/>
        <v>2749</v>
      </c>
      <c r="J234" s="78"/>
      <c r="K234" s="57">
        <f t="shared" si="39"/>
        <v>2749</v>
      </c>
      <c r="L234" s="78"/>
      <c r="M234" s="77">
        <f t="shared" si="35"/>
        <v>2749</v>
      </c>
      <c r="N234" s="29"/>
      <c r="O234" s="29"/>
      <c r="P234" s="77">
        <f t="shared" si="37"/>
        <v>2749</v>
      </c>
      <c r="Q234" s="78"/>
      <c r="R234" s="78"/>
      <c r="S234" s="77">
        <f t="shared" si="38"/>
        <v>2749</v>
      </c>
    </row>
    <row r="235" spans="2:19" ht="22.5" hidden="1" customHeight="1">
      <c r="B235" s="103" t="s">
        <v>84</v>
      </c>
      <c r="C235" s="56" t="s">
        <v>340</v>
      </c>
      <c r="D235" s="56" t="s">
        <v>312</v>
      </c>
      <c r="E235" s="56" t="s">
        <v>85</v>
      </c>
      <c r="F235" s="57">
        <v>2749</v>
      </c>
      <c r="G235" s="29"/>
      <c r="H235" s="29"/>
      <c r="I235" s="72">
        <f t="shared" si="36"/>
        <v>2749</v>
      </c>
      <c r="J235" s="78"/>
      <c r="K235" s="57">
        <f t="shared" si="39"/>
        <v>2749</v>
      </c>
      <c r="L235" s="78"/>
      <c r="M235" s="77">
        <f t="shared" si="35"/>
        <v>2749</v>
      </c>
      <c r="N235" s="29"/>
      <c r="O235" s="29"/>
      <c r="P235" s="77">
        <f t="shared" si="37"/>
        <v>2749</v>
      </c>
      <c r="Q235" s="78"/>
      <c r="R235" s="78"/>
      <c r="S235" s="77">
        <f t="shared" si="38"/>
        <v>2749</v>
      </c>
    </row>
    <row r="236" spans="2:19" ht="24" hidden="1" customHeight="1">
      <c r="B236" s="141" t="s">
        <v>293</v>
      </c>
      <c r="C236" s="54" t="s">
        <v>362</v>
      </c>
      <c r="D236" s="54" t="s">
        <v>327</v>
      </c>
      <c r="E236" s="54"/>
      <c r="F236" s="72">
        <f>SUM(F237)</f>
        <v>2800</v>
      </c>
      <c r="G236" s="29"/>
      <c r="H236" s="29"/>
      <c r="I236" s="72">
        <f t="shared" si="36"/>
        <v>2800</v>
      </c>
      <c r="J236" s="78"/>
      <c r="K236" s="57">
        <f t="shared" si="39"/>
        <v>2800</v>
      </c>
      <c r="L236" s="78"/>
      <c r="M236" s="77">
        <f t="shared" si="35"/>
        <v>2800</v>
      </c>
      <c r="N236" s="29"/>
      <c r="O236" s="104">
        <f>O237</f>
        <v>400</v>
      </c>
      <c r="P236" s="77">
        <f t="shared" si="37"/>
        <v>3200</v>
      </c>
      <c r="Q236" s="78"/>
      <c r="R236" s="78"/>
      <c r="S236" s="77">
        <f t="shared" si="38"/>
        <v>3200</v>
      </c>
    </row>
    <row r="237" spans="2:19" ht="34.5" hidden="1" customHeight="1">
      <c r="B237" s="51" t="s">
        <v>179</v>
      </c>
      <c r="C237" s="56" t="s">
        <v>363</v>
      </c>
      <c r="D237" s="56" t="s">
        <v>327</v>
      </c>
      <c r="E237" s="56" t="s">
        <v>83</v>
      </c>
      <c r="F237" s="57">
        <v>2800</v>
      </c>
      <c r="G237" s="29"/>
      <c r="H237" s="29"/>
      <c r="I237" s="72">
        <f t="shared" si="36"/>
        <v>2800</v>
      </c>
      <c r="J237" s="78"/>
      <c r="K237" s="57">
        <f t="shared" si="39"/>
        <v>2800</v>
      </c>
      <c r="L237" s="78"/>
      <c r="M237" s="77">
        <f t="shared" si="35"/>
        <v>2800</v>
      </c>
      <c r="N237" s="29"/>
      <c r="O237" s="29">
        <v>400</v>
      </c>
      <c r="P237" s="77">
        <f t="shared" si="37"/>
        <v>3200</v>
      </c>
      <c r="Q237" s="78"/>
      <c r="R237" s="78"/>
      <c r="S237" s="77">
        <f t="shared" si="38"/>
        <v>3200</v>
      </c>
    </row>
    <row r="238" spans="2:19" ht="27" hidden="1" customHeight="1">
      <c r="B238" s="150" t="s">
        <v>104</v>
      </c>
      <c r="C238" s="54" t="s">
        <v>365</v>
      </c>
      <c r="D238" s="54" t="s">
        <v>326</v>
      </c>
      <c r="E238" s="54"/>
      <c r="F238" s="72">
        <f>SUM(F239)</f>
        <v>0</v>
      </c>
      <c r="G238" s="29"/>
      <c r="H238" s="29"/>
      <c r="I238" s="72">
        <f t="shared" si="36"/>
        <v>0</v>
      </c>
      <c r="J238" s="78"/>
      <c r="K238" s="57">
        <f t="shared" si="39"/>
        <v>0</v>
      </c>
      <c r="L238" s="78"/>
      <c r="M238" s="77">
        <f t="shared" si="35"/>
        <v>0</v>
      </c>
      <c r="N238" s="29"/>
      <c r="O238" s="29"/>
      <c r="P238" s="77">
        <f t="shared" si="37"/>
        <v>0</v>
      </c>
      <c r="Q238" s="78"/>
      <c r="R238" s="78"/>
      <c r="S238" s="77">
        <f t="shared" si="38"/>
        <v>0</v>
      </c>
    </row>
    <row r="239" spans="2:19" ht="28.5" hidden="1" customHeight="1">
      <c r="B239" s="24" t="s">
        <v>285</v>
      </c>
      <c r="C239" s="56" t="s">
        <v>365</v>
      </c>
      <c r="D239" s="56" t="s">
        <v>326</v>
      </c>
      <c r="E239" s="56" t="s">
        <v>80</v>
      </c>
      <c r="F239" s="57">
        <v>0</v>
      </c>
      <c r="G239" s="29"/>
      <c r="H239" s="29"/>
      <c r="I239" s="72">
        <f t="shared" si="36"/>
        <v>0</v>
      </c>
      <c r="J239" s="78"/>
      <c r="K239" s="57">
        <f t="shared" si="39"/>
        <v>0</v>
      </c>
      <c r="L239" s="78"/>
      <c r="M239" s="77">
        <f t="shared" si="35"/>
        <v>0</v>
      </c>
      <c r="N239" s="29"/>
      <c r="O239" s="29"/>
      <c r="P239" s="77">
        <f t="shared" si="37"/>
        <v>0</v>
      </c>
      <c r="Q239" s="78"/>
      <c r="R239" s="78"/>
      <c r="S239" s="77">
        <f t="shared" si="38"/>
        <v>0</v>
      </c>
    </row>
    <row r="240" spans="2:19" ht="47.25" customHeight="1">
      <c r="B240" s="142" t="s">
        <v>169</v>
      </c>
      <c r="C240" s="54"/>
      <c r="D240" s="54" t="s">
        <v>168</v>
      </c>
      <c r="E240" s="54"/>
      <c r="F240" s="72">
        <f>SUM(F241)+F253</f>
        <v>34534.9</v>
      </c>
      <c r="G240" s="72">
        <f t="shared" ref="G240" si="40">SUM(G241)+G253</f>
        <v>2300</v>
      </c>
      <c r="H240" s="72"/>
      <c r="I240" s="72">
        <f t="shared" si="36"/>
        <v>36834.9</v>
      </c>
      <c r="J240" s="72">
        <f>J253</f>
        <v>2294</v>
      </c>
      <c r="K240" s="72">
        <f>I240+J240</f>
        <v>39128.9</v>
      </c>
      <c r="L240" s="77">
        <f>L241</f>
        <v>600</v>
      </c>
      <c r="M240" s="77">
        <f t="shared" si="35"/>
        <v>39728.9</v>
      </c>
      <c r="N240" s="29"/>
      <c r="O240" s="104">
        <f>O253</f>
        <v>450</v>
      </c>
      <c r="P240" s="77">
        <f t="shared" si="37"/>
        <v>40178.9</v>
      </c>
      <c r="Q240" s="77">
        <f>Q253</f>
        <v>4000</v>
      </c>
      <c r="R240" s="77">
        <f>R253</f>
        <v>1140</v>
      </c>
      <c r="S240" s="77">
        <f t="shared" si="38"/>
        <v>45318.9</v>
      </c>
    </row>
    <row r="241" spans="2:19" ht="41.25" customHeight="1">
      <c r="B241" s="150" t="s">
        <v>281</v>
      </c>
      <c r="C241" s="54"/>
      <c r="D241" s="54" t="s">
        <v>105</v>
      </c>
      <c r="E241" s="54"/>
      <c r="F241" s="72">
        <f>F242</f>
        <v>34534.9</v>
      </c>
      <c r="G241" s="72">
        <f t="shared" ref="G241:K241" si="41">G242</f>
        <v>0</v>
      </c>
      <c r="H241" s="72"/>
      <c r="I241" s="72">
        <f t="shared" si="36"/>
        <v>34534.9</v>
      </c>
      <c r="J241" s="72"/>
      <c r="K241" s="72">
        <f t="shared" si="41"/>
        <v>34534.9</v>
      </c>
      <c r="L241" s="77">
        <f>L253</f>
        <v>600</v>
      </c>
      <c r="M241" s="77">
        <f t="shared" si="35"/>
        <v>35134.9</v>
      </c>
      <c r="N241" s="29"/>
      <c r="O241" s="29"/>
      <c r="P241" s="77">
        <f t="shared" si="37"/>
        <v>35134.9</v>
      </c>
      <c r="Q241" s="78"/>
      <c r="R241" s="78"/>
      <c r="S241" s="77">
        <f t="shared" si="38"/>
        <v>35134.9</v>
      </c>
    </row>
    <row r="242" spans="2:19" ht="22.5" customHeight="1">
      <c r="B242" s="141" t="s">
        <v>16</v>
      </c>
      <c r="C242" s="54" t="s">
        <v>238</v>
      </c>
      <c r="D242" s="54" t="s">
        <v>105</v>
      </c>
      <c r="E242" s="54"/>
      <c r="F242" s="72">
        <f>SUM(F243,F248)</f>
        <v>34534.9</v>
      </c>
      <c r="G242" s="29"/>
      <c r="H242" s="29"/>
      <c r="I242" s="72">
        <f t="shared" si="36"/>
        <v>34534.9</v>
      </c>
      <c r="J242" s="78"/>
      <c r="K242" s="72">
        <f t="shared" si="39"/>
        <v>34534.9</v>
      </c>
      <c r="L242" s="77"/>
      <c r="M242" s="77">
        <f t="shared" si="35"/>
        <v>34534.9</v>
      </c>
      <c r="N242" s="29"/>
      <c r="O242" s="29"/>
      <c r="P242" s="77">
        <f t="shared" si="37"/>
        <v>34534.9</v>
      </c>
      <c r="Q242" s="78"/>
      <c r="R242" s="78"/>
      <c r="S242" s="77">
        <f t="shared" si="38"/>
        <v>34534.9</v>
      </c>
    </row>
    <row r="243" spans="2:19" ht="24.75" hidden="1" customHeight="1">
      <c r="B243" s="142" t="s">
        <v>70</v>
      </c>
      <c r="C243" s="54" t="s">
        <v>256</v>
      </c>
      <c r="D243" s="54" t="s">
        <v>105</v>
      </c>
      <c r="E243" s="54"/>
      <c r="F243" s="72">
        <f>SUM(F244,F246)</f>
        <v>23910.9</v>
      </c>
      <c r="G243" s="29"/>
      <c r="H243" s="29"/>
      <c r="I243" s="72">
        <f t="shared" si="36"/>
        <v>23910.9</v>
      </c>
      <c r="J243" s="78"/>
      <c r="K243" s="72">
        <f t="shared" si="39"/>
        <v>23910.9</v>
      </c>
      <c r="L243" s="77"/>
      <c r="M243" s="77">
        <f t="shared" si="35"/>
        <v>23910.9</v>
      </c>
      <c r="N243" s="29"/>
      <c r="O243" s="29"/>
      <c r="P243" s="77">
        <f t="shared" si="37"/>
        <v>23910.9</v>
      </c>
      <c r="Q243" s="78"/>
      <c r="R243" s="78"/>
      <c r="S243" s="77">
        <f t="shared" si="38"/>
        <v>23910.9</v>
      </c>
    </row>
    <row r="244" spans="2:19" ht="42" hidden="1" customHeight="1">
      <c r="B244" s="152" t="s">
        <v>73</v>
      </c>
      <c r="C244" s="56" t="s">
        <v>448</v>
      </c>
      <c r="D244" s="56" t="s">
        <v>105</v>
      </c>
      <c r="E244" s="56"/>
      <c r="F244" s="57">
        <f>SUM(F245)</f>
        <v>2043.9</v>
      </c>
      <c r="G244" s="29"/>
      <c r="H244" s="29"/>
      <c r="I244" s="72">
        <f t="shared" si="36"/>
        <v>2043.9</v>
      </c>
      <c r="J244" s="78"/>
      <c r="K244" s="57">
        <f t="shared" si="39"/>
        <v>2043.9</v>
      </c>
      <c r="L244" s="77"/>
      <c r="M244" s="77">
        <f t="shared" si="35"/>
        <v>2043.9</v>
      </c>
      <c r="N244" s="29"/>
      <c r="O244" s="29"/>
      <c r="P244" s="77">
        <f t="shared" si="37"/>
        <v>2043.9</v>
      </c>
      <c r="Q244" s="78"/>
      <c r="R244" s="78"/>
      <c r="S244" s="77">
        <f t="shared" si="38"/>
        <v>2043.9</v>
      </c>
    </row>
    <row r="245" spans="2:19" ht="21.75" hidden="1" customHeight="1">
      <c r="B245" s="152" t="s">
        <v>314</v>
      </c>
      <c r="C245" s="56" t="s">
        <v>448</v>
      </c>
      <c r="D245" s="56" t="s">
        <v>105</v>
      </c>
      <c r="E245" s="56" t="s">
        <v>313</v>
      </c>
      <c r="F245" s="57">
        <v>2043.9</v>
      </c>
      <c r="G245" s="29"/>
      <c r="H245" s="29"/>
      <c r="I245" s="72">
        <f t="shared" si="36"/>
        <v>2043.9</v>
      </c>
      <c r="J245" s="78"/>
      <c r="K245" s="57">
        <f t="shared" si="39"/>
        <v>2043.9</v>
      </c>
      <c r="L245" s="77"/>
      <c r="M245" s="77">
        <f t="shared" si="35"/>
        <v>2043.9</v>
      </c>
      <c r="N245" s="29"/>
      <c r="O245" s="29"/>
      <c r="P245" s="77">
        <f t="shared" si="37"/>
        <v>2043.9</v>
      </c>
      <c r="Q245" s="78"/>
      <c r="R245" s="78"/>
      <c r="S245" s="77">
        <f t="shared" si="38"/>
        <v>2043.9</v>
      </c>
    </row>
    <row r="246" spans="2:19" ht="41.25" hidden="1" customHeight="1">
      <c r="B246" s="152" t="s">
        <v>74</v>
      </c>
      <c r="C246" s="61" t="s">
        <v>366</v>
      </c>
      <c r="D246" s="61" t="s">
        <v>105</v>
      </c>
      <c r="E246" s="61"/>
      <c r="F246" s="57">
        <f>SUM(F247)</f>
        <v>21867</v>
      </c>
      <c r="G246" s="29"/>
      <c r="H246" s="29"/>
      <c r="I246" s="72">
        <f t="shared" si="36"/>
        <v>21867</v>
      </c>
      <c r="J246" s="78"/>
      <c r="K246" s="57">
        <f t="shared" si="39"/>
        <v>21867</v>
      </c>
      <c r="L246" s="77"/>
      <c r="M246" s="77">
        <f t="shared" si="35"/>
        <v>21867</v>
      </c>
      <c r="N246" s="29"/>
      <c r="O246" s="29"/>
      <c r="P246" s="77">
        <f t="shared" si="37"/>
        <v>21867</v>
      </c>
      <c r="Q246" s="78"/>
      <c r="R246" s="78"/>
      <c r="S246" s="77">
        <f t="shared" si="38"/>
        <v>21867</v>
      </c>
    </row>
    <row r="247" spans="2:19" ht="23.25" hidden="1" customHeight="1">
      <c r="B247" s="152" t="s">
        <v>314</v>
      </c>
      <c r="C247" s="61" t="s">
        <v>366</v>
      </c>
      <c r="D247" s="61" t="s">
        <v>105</v>
      </c>
      <c r="E247" s="61" t="s">
        <v>313</v>
      </c>
      <c r="F247" s="75">
        <v>21867</v>
      </c>
      <c r="G247" s="29"/>
      <c r="H247" s="29"/>
      <c r="I247" s="72">
        <f t="shared" si="36"/>
        <v>21867</v>
      </c>
      <c r="J247" s="78"/>
      <c r="K247" s="57">
        <f t="shared" si="39"/>
        <v>21867</v>
      </c>
      <c r="L247" s="77"/>
      <c r="M247" s="77">
        <f t="shared" si="35"/>
        <v>21867</v>
      </c>
      <c r="N247" s="29"/>
      <c r="O247" s="29"/>
      <c r="P247" s="77">
        <f t="shared" si="37"/>
        <v>21867</v>
      </c>
      <c r="Q247" s="78"/>
      <c r="R247" s="78"/>
      <c r="S247" s="77">
        <f t="shared" si="38"/>
        <v>21867</v>
      </c>
    </row>
    <row r="248" spans="2:19" ht="21" hidden="1" customHeight="1">
      <c r="B248" s="142" t="s">
        <v>76</v>
      </c>
      <c r="C248" s="54" t="s">
        <v>341</v>
      </c>
      <c r="D248" s="54" t="s">
        <v>105</v>
      </c>
      <c r="E248" s="54"/>
      <c r="F248" s="72">
        <f>SUM(F249,F251)</f>
        <v>10624</v>
      </c>
      <c r="G248" s="29"/>
      <c r="H248" s="29"/>
      <c r="I248" s="72">
        <f t="shared" si="36"/>
        <v>10624</v>
      </c>
      <c r="J248" s="78"/>
      <c r="K248" s="57">
        <f t="shared" si="39"/>
        <v>10624</v>
      </c>
      <c r="L248" s="77"/>
      <c r="M248" s="77">
        <f t="shared" si="35"/>
        <v>10624</v>
      </c>
      <c r="N248" s="29"/>
      <c r="O248" s="29"/>
      <c r="P248" s="77">
        <f t="shared" si="37"/>
        <v>10624</v>
      </c>
      <c r="Q248" s="78"/>
      <c r="R248" s="78"/>
      <c r="S248" s="77">
        <f t="shared" si="38"/>
        <v>10624</v>
      </c>
    </row>
    <row r="249" spans="2:19" ht="37.5" hidden="1" customHeight="1">
      <c r="B249" s="152" t="s">
        <v>72</v>
      </c>
      <c r="C249" s="56" t="s">
        <v>449</v>
      </c>
      <c r="D249" s="56" t="s">
        <v>105</v>
      </c>
      <c r="E249" s="56"/>
      <c r="F249" s="57">
        <f>SUM(F250)</f>
        <v>2491</v>
      </c>
      <c r="G249" s="29"/>
      <c r="H249" s="29"/>
      <c r="I249" s="72">
        <f t="shared" si="36"/>
        <v>2491</v>
      </c>
      <c r="J249" s="78"/>
      <c r="K249" s="57">
        <f t="shared" si="39"/>
        <v>2491</v>
      </c>
      <c r="L249" s="77"/>
      <c r="M249" s="77">
        <f t="shared" si="35"/>
        <v>2491</v>
      </c>
      <c r="N249" s="29"/>
      <c r="O249" s="29"/>
      <c r="P249" s="77">
        <f t="shared" si="37"/>
        <v>2491</v>
      </c>
      <c r="Q249" s="78"/>
      <c r="R249" s="78"/>
      <c r="S249" s="77">
        <f t="shared" si="38"/>
        <v>2491</v>
      </c>
    </row>
    <row r="250" spans="2:19" ht="23.25" hidden="1" customHeight="1">
      <c r="B250" s="152" t="s">
        <v>314</v>
      </c>
      <c r="C250" s="56" t="s">
        <v>449</v>
      </c>
      <c r="D250" s="56" t="s">
        <v>105</v>
      </c>
      <c r="E250" s="56" t="s">
        <v>313</v>
      </c>
      <c r="F250" s="57">
        <v>2491</v>
      </c>
      <c r="G250" s="29"/>
      <c r="H250" s="29"/>
      <c r="I250" s="72">
        <f t="shared" si="36"/>
        <v>2491</v>
      </c>
      <c r="J250" s="78"/>
      <c r="K250" s="57">
        <f t="shared" si="39"/>
        <v>2491</v>
      </c>
      <c r="L250" s="77"/>
      <c r="M250" s="77">
        <f t="shared" si="35"/>
        <v>2491</v>
      </c>
      <c r="N250" s="29"/>
      <c r="O250" s="29"/>
      <c r="P250" s="77">
        <f t="shared" si="37"/>
        <v>2491</v>
      </c>
      <c r="Q250" s="78"/>
      <c r="R250" s="78"/>
      <c r="S250" s="77">
        <f t="shared" si="38"/>
        <v>2491</v>
      </c>
    </row>
    <row r="251" spans="2:19" ht="44.25" hidden="1" customHeight="1">
      <c r="B251" s="152" t="s">
        <v>721</v>
      </c>
      <c r="C251" s="61" t="s">
        <v>367</v>
      </c>
      <c r="D251" s="61" t="s">
        <v>105</v>
      </c>
      <c r="E251" s="61"/>
      <c r="F251" s="57">
        <f>SUM(F252)</f>
        <v>8133</v>
      </c>
      <c r="G251" s="29"/>
      <c r="H251" s="29"/>
      <c r="I251" s="72">
        <f t="shared" si="36"/>
        <v>8133</v>
      </c>
      <c r="J251" s="78"/>
      <c r="K251" s="57">
        <f t="shared" si="39"/>
        <v>8133</v>
      </c>
      <c r="L251" s="77"/>
      <c r="M251" s="77">
        <f t="shared" si="35"/>
        <v>8133</v>
      </c>
      <c r="N251" s="29"/>
      <c r="O251" s="29"/>
      <c r="P251" s="77">
        <f t="shared" si="37"/>
        <v>8133</v>
      </c>
      <c r="Q251" s="78"/>
      <c r="R251" s="78"/>
      <c r="S251" s="77">
        <f t="shared" si="38"/>
        <v>8133</v>
      </c>
    </row>
    <row r="252" spans="2:19" ht="27.75" hidden="1" customHeight="1">
      <c r="B252" s="152" t="s">
        <v>314</v>
      </c>
      <c r="C252" s="61" t="s">
        <v>367</v>
      </c>
      <c r="D252" s="61" t="s">
        <v>105</v>
      </c>
      <c r="E252" s="61" t="s">
        <v>313</v>
      </c>
      <c r="F252" s="75">
        <v>8133</v>
      </c>
      <c r="G252" s="29"/>
      <c r="H252" s="29"/>
      <c r="I252" s="72">
        <f t="shared" si="36"/>
        <v>8133</v>
      </c>
      <c r="J252" s="78"/>
      <c r="K252" s="57">
        <f t="shared" si="39"/>
        <v>8133</v>
      </c>
      <c r="L252" s="77"/>
      <c r="M252" s="77">
        <f t="shared" si="35"/>
        <v>8133</v>
      </c>
      <c r="N252" s="29"/>
      <c r="O252" s="29"/>
      <c r="P252" s="77">
        <f t="shared" si="37"/>
        <v>8133</v>
      </c>
      <c r="Q252" s="78"/>
      <c r="R252" s="78"/>
      <c r="S252" s="77">
        <f t="shared" si="38"/>
        <v>8133</v>
      </c>
    </row>
    <row r="253" spans="2:19" ht="24" customHeight="1">
      <c r="B253" s="48" t="s">
        <v>663</v>
      </c>
      <c r="C253" s="58" t="s">
        <v>661</v>
      </c>
      <c r="D253" s="58" t="s">
        <v>662</v>
      </c>
      <c r="E253" s="52"/>
      <c r="F253" s="76">
        <f>F254</f>
        <v>0</v>
      </c>
      <c r="G253" s="76">
        <f t="shared" ref="G253" si="42">G254</f>
        <v>2300</v>
      </c>
      <c r="H253" s="76"/>
      <c r="I253" s="72">
        <f t="shared" si="36"/>
        <v>2300</v>
      </c>
      <c r="J253" s="76">
        <f>J254</f>
        <v>2294</v>
      </c>
      <c r="K253" s="76">
        <f>I253+J253</f>
        <v>4594</v>
      </c>
      <c r="L253" s="77">
        <f>L254</f>
        <v>600</v>
      </c>
      <c r="M253" s="77">
        <f t="shared" si="35"/>
        <v>5194</v>
      </c>
      <c r="N253" s="29"/>
      <c r="O253" s="29">
        <f>O254</f>
        <v>450</v>
      </c>
      <c r="P253" s="77">
        <f t="shared" si="37"/>
        <v>5644</v>
      </c>
      <c r="Q253" s="77">
        <f>Q254+Q255+Q256</f>
        <v>4000</v>
      </c>
      <c r="R253" s="77">
        <f>R254+R255+R256</f>
        <v>1140</v>
      </c>
      <c r="S253" s="77">
        <f t="shared" si="38"/>
        <v>10784</v>
      </c>
    </row>
    <row r="254" spans="2:19" ht="31.5" customHeight="1">
      <c r="B254" s="49" t="s">
        <v>664</v>
      </c>
      <c r="C254" s="61" t="s">
        <v>753</v>
      </c>
      <c r="D254" s="61" t="s">
        <v>662</v>
      </c>
      <c r="E254" s="61" t="s">
        <v>665</v>
      </c>
      <c r="F254" s="73">
        <v>0</v>
      </c>
      <c r="G254" s="29">
        <v>2300</v>
      </c>
      <c r="H254" s="29"/>
      <c r="I254" s="72">
        <f t="shared" si="36"/>
        <v>2300</v>
      </c>
      <c r="J254" s="78">
        <v>2294</v>
      </c>
      <c r="K254" s="57">
        <f>I254+J254</f>
        <v>4594</v>
      </c>
      <c r="L254" s="77">
        <v>600</v>
      </c>
      <c r="M254" s="77">
        <f t="shared" si="35"/>
        <v>5194</v>
      </c>
      <c r="N254" s="29"/>
      <c r="O254" s="29">
        <v>450</v>
      </c>
      <c r="P254" s="77">
        <f t="shared" si="37"/>
        <v>5644</v>
      </c>
      <c r="Q254" s="78"/>
      <c r="R254" s="78">
        <v>940</v>
      </c>
      <c r="S254" s="77">
        <f t="shared" si="38"/>
        <v>6584</v>
      </c>
    </row>
    <row r="255" spans="2:19" ht="27" customHeight="1">
      <c r="B255" s="49" t="s">
        <v>664</v>
      </c>
      <c r="C255" s="61" t="s">
        <v>806</v>
      </c>
      <c r="D255" s="61" t="s">
        <v>662</v>
      </c>
      <c r="E255" s="61" t="s">
        <v>665</v>
      </c>
      <c r="F255" s="73"/>
      <c r="G255" s="29"/>
      <c r="H255" s="29"/>
      <c r="I255" s="29"/>
      <c r="J255" s="78"/>
      <c r="K255" s="29"/>
      <c r="L255" s="78"/>
      <c r="M255" s="29"/>
      <c r="N255" s="29"/>
      <c r="O255" s="29"/>
      <c r="P255" s="29"/>
      <c r="Q255" s="78"/>
      <c r="R255" s="78">
        <v>200</v>
      </c>
      <c r="S255" s="77">
        <f t="shared" si="38"/>
        <v>200</v>
      </c>
    </row>
    <row r="256" spans="2:19" ht="24" customHeight="1">
      <c r="B256" s="49" t="s">
        <v>796</v>
      </c>
      <c r="C256" s="61" t="s">
        <v>797</v>
      </c>
      <c r="D256" s="61" t="s">
        <v>662</v>
      </c>
      <c r="E256" s="61" t="s">
        <v>665</v>
      </c>
      <c r="F256" s="73"/>
      <c r="G256" s="29"/>
      <c r="H256" s="29"/>
      <c r="I256" s="29"/>
      <c r="J256" s="78"/>
      <c r="K256" s="29"/>
      <c r="L256" s="78"/>
      <c r="M256" s="29"/>
      <c r="N256" s="29"/>
      <c r="O256" s="29"/>
      <c r="P256" s="29"/>
      <c r="Q256" s="78">
        <v>4000</v>
      </c>
      <c r="R256" s="78"/>
      <c r="S256" s="78">
        <f t="shared" ref="S256" si="43">P256+Q256</f>
        <v>4000</v>
      </c>
    </row>
  </sheetData>
  <mergeCells count="7">
    <mergeCell ref="F2:S2"/>
    <mergeCell ref="B7:S7"/>
    <mergeCell ref="F8:K8"/>
    <mergeCell ref="F6:M6"/>
    <mergeCell ref="C3:S3"/>
    <mergeCell ref="C5:S5"/>
    <mergeCell ref="B4:S4"/>
  </mergeCells>
  <phoneticPr fontId="4" type="noConversion"/>
  <pageMargins left="0.19685039370078741" right="0" top="0.59055118110236227" bottom="0" header="0.51181102362204722" footer="0.51181102362204722"/>
  <pageSetup paperSize="9" scale="8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0"/>
  <sheetViews>
    <sheetView workbookViewId="0">
      <selection activeCell="S10" sqref="S10"/>
    </sheetView>
  </sheetViews>
  <sheetFormatPr defaultRowHeight="12.75"/>
  <cols>
    <col min="2" max="2" width="40.85546875" customWidth="1"/>
    <col min="3" max="3" width="16.42578125" hidden="1" customWidth="1"/>
    <col min="4" max="4" width="15" hidden="1" customWidth="1"/>
    <col min="5" max="5" width="12.85546875" hidden="1" customWidth="1"/>
    <col min="6" max="6" width="6.28515625" style="1" hidden="1" customWidth="1"/>
    <col min="7" max="7" width="14.85546875" hidden="1" customWidth="1"/>
    <col min="8" max="8" width="7.140625" hidden="1" customWidth="1"/>
    <col min="9" max="10" width="9.140625" hidden="1" customWidth="1"/>
    <col min="11" max="12" width="9.140625" style="180" hidden="1" customWidth="1"/>
    <col min="13" max="13" width="13.85546875" style="181" customWidth="1"/>
    <col min="14" max="14" width="11.85546875" style="244" customWidth="1"/>
    <col min="15" max="15" width="15.42578125" customWidth="1"/>
  </cols>
  <sheetData>
    <row r="2" spans="1:15">
      <c r="A2" s="33"/>
      <c r="B2" s="33"/>
      <c r="C2" s="33"/>
      <c r="D2" s="318" t="s">
        <v>751</v>
      </c>
      <c r="E2" s="318"/>
      <c r="F2" s="290"/>
      <c r="G2" s="290"/>
      <c r="H2" s="290"/>
      <c r="I2" s="290"/>
      <c r="J2" s="290"/>
      <c r="K2" s="260"/>
      <c r="L2" s="260"/>
      <c r="M2" s="260"/>
      <c r="N2" s="260"/>
      <c r="O2" s="260"/>
    </row>
    <row r="3" spans="1:15" ht="74.25" customHeight="1">
      <c r="A3" s="164"/>
      <c r="B3" s="163"/>
      <c r="C3" s="317" t="s">
        <v>810</v>
      </c>
      <c r="D3" s="317"/>
      <c r="E3" s="317"/>
      <c r="F3" s="317"/>
      <c r="G3" s="301"/>
      <c r="H3" s="301"/>
      <c r="I3" s="301"/>
      <c r="J3" s="301"/>
      <c r="K3" s="301"/>
      <c r="L3" s="301"/>
      <c r="M3" s="301"/>
      <c r="N3" s="301"/>
      <c r="O3" s="301"/>
    </row>
    <row r="4" spans="1:15">
      <c r="D4" s="319" t="s">
        <v>756</v>
      </c>
      <c r="E4" s="319"/>
      <c r="F4" s="319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58.5" customHeight="1">
      <c r="C5" s="317" t="s">
        <v>793</v>
      </c>
      <c r="D5" s="317"/>
      <c r="E5" s="317"/>
      <c r="F5" s="317"/>
      <c r="G5" s="301"/>
      <c r="H5" s="301"/>
      <c r="I5" s="301"/>
      <c r="J5" s="301"/>
      <c r="K5" s="301"/>
      <c r="L5" s="301"/>
      <c r="M5" s="301"/>
      <c r="N5" s="301"/>
      <c r="O5" s="301"/>
    </row>
    <row r="6" spans="1:15" ht="43.5" customHeight="1">
      <c r="A6" s="320" t="s">
        <v>752</v>
      </c>
      <c r="B6" s="320"/>
      <c r="C6" s="320"/>
      <c r="D6" s="320"/>
      <c r="E6" s="320"/>
      <c r="F6" s="321"/>
      <c r="G6" s="260"/>
      <c r="H6" s="260"/>
      <c r="I6" s="260"/>
      <c r="J6" s="260"/>
      <c r="K6" s="260"/>
      <c r="L6" s="260"/>
      <c r="M6" s="260"/>
      <c r="N6" s="260"/>
      <c r="O6" s="260"/>
    </row>
    <row r="7" spans="1:15" ht="19.5" customHeight="1">
      <c r="A7" s="8"/>
      <c r="B7" s="8"/>
      <c r="C7" s="308" t="s">
        <v>297</v>
      </c>
      <c r="D7" s="308"/>
      <c r="E7" s="309"/>
      <c r="F7" s="258"/>
      <c r="O7" s="253" t="s">
        <v>811</v>
      </c>
    </row>
    <row r="8" spans="1:15" ht="18.75" customHeight="1">
      <c r="A8" s="306" t="s">
        <v>170</v>
      </c>
      <c r="B8" s="306" t="s">
        <v>173</v>
      </c>
      <c r="C8" s="165" t="s">
        <v>755</v>
      </c>
      <c r="D8" s="78" t="s">
        <v>746</v>
      </c>
      <c r="E8" s="315" t="s">
        <v>755</v>
      </c>
      <c r="F8" s="316"/>
      <c r="G8" s="174"/>
      <c r="H8" s="174"/>
      <c r="I8" s="174"/>
      <c r="J8" s="174"/>
      <c r="K8" s="158" t="s">
        <v>746</v>
      </c>
      <c r="L8" s="183" t="s">
        <v>746</v>
      </c>
      <c r="M8" s="178" t="s">
        <v>755</v>
      </c>
      <c r="N8" s="211" t="s">
        <v>746</v>
      </c>
      <c r="O8" s="177" t="s">
        <v>755</v>
      </c>
    </row>
    <row r="9" spans="1:15" ht="24.75" customHeight="1">
      <c r="A9" s="307"/>
      <c r="B9" s="307"/>
      <c r="C9" s="166"/>
      <c r="D9" s="166"/>
      <c r="E9" s="316"/>
      <c r="F9" s="316"/>
      <c r="G9" s="174"/>
      <c r="H9" s="174"/>
      <c r="I9" s="174"/>
      <c r="J9" s="174"/>
      <c r="K9" s="179"/>
      <c r="L9" s="184"/>
      <c r="M9" s="182"/>
      <c r="N9" s="177"/>
      <c r="O9" s="174"/>
    </row>
    <row r="10" spans="1:15" ht="43.5" customHeight="1">
      <c r="A10" s="5">
        <v>1</v>
      </c>
      <c r="B10" s="16" t="s">
        <v>185</v>
      </c>
      <c r="C10" s="158">
        <v>2300</v>
      </c>
      <c r="D10" s="158">
        <f>D15</f>
        <v>2294</v>
      </c>
      <c r="E10" s="310">
        <f>C10+D10</f>
        <v>4594</v>
      </c>
      <c r="F10" s="311"/>
      <c r="G10" s="166"/>
      <c r="H10" s="166"/>
      <c r="I10" s="166"/>
      <c r="J10" s="166"/>
      <c r="K10" s="177"/>
      <c r="L10" s="177"/>
      <c r="M10" s="211">
        <f>E10+K10</f>
        <v>4594</v>
      </c>
      <c r="N10" s="177"/>
      <c r="O10" s="245">
        <f>M10+N10</f>
        <v>4594</v>
      </c>
    </row>
    <row r="11" spans="1:15" ht="43.5" customHeight="1">
      <c r="A11" s="5">
        <v>2</v>
      </c>
      <c r="B11" s="16" t="s">
        <v>770</v>
      </c>
      <c r="C11" s="158"/>
      <c r="D11" s="158"/>
      <c r="E11" s="313">
        <v>0</v>
      </c>
      <c r="F11" s="314"/>
      <c r="G11" s="166"/>
      <c r="H11" s="166"/>
      <c r="I11" s="166"/>
      <c r="J11" s="166"/>
      <c r="K11" s="177">
        <v>450</v>
      </c>
      <c r="L11" s="177">
        <v>450</v>
      </c>
      <c r="M11" s="211">
        <f t="shared" ref="M11:M13" si="0">E11+K11</f>
        <v>450</v>
      </c>
      <c r="N11" s="177">
        <v>940</v>
      </c>
      <c r="O11" s="245">
        <f>M11+N11+K11</f>
        <v>1840</v>
      </c>
    </row>
    <row r="12" spans="1:15" ht="43.5" customHeight="1">
      <c r="A12" s="5">
        <v>3</v>
      </c>
      <c r="B12" s="16" t="s">
        <v>772</v>
      </c>
      <c r="C12" s="176"/>
      <c r="D12" s="176"/>
      <c r="E12" s="172">
        <v>0</v>
      </c>
      <c r="F12" s="173"/>
      <c r="G12" s="175"/>
      <c r="H12" s="175"/>
      <c r="I12" s="175"/>
      <c r="J12" s="175"/>
      <c r="K12" s="177">
        <v>50</v>
      </c>
      <c r="L12" s="177"/>
      <c r="M12" s="211">
        <f>K12</f>
        <v>50</v>
      </c>
      <c r="N12" s="177"/>
      <c r="O12" s="245">
        <f t="shared" ref="O12:O13" si="1">M12+N12</f>
        <v>50</v>
      </c>
    </row>
    <row r="13" spans="1:15" ht="30.75" customHeight="1">
      <c r="A13" s="5">
        <v>3</v>
      </c>
      <c r="B13" s="16" t="s">
        <v>771</v>
      </c>
      <c r="C13" s="158"/>
      <c r="D13" s="158"/>
      <c r="E13" s="313">
        <v>0</v>
      </c>
      <c r="F13" s="314"/>
      <c r="G13" s="166"/>
      <c r="H13" s="166"/>
      <c r="I13" s="166"/>
      <c r="J13" s="166"/>
      <c r="K13" s="177">
        <v>100</v>
      </c>
      <c r="L13" s="177"/>
      <c r="M13" s="211">
        <f t="shared" si="0"/>
        <v>100</v>
      </c>
      <c r="N13" s="177">
        <v>200</v>
      </c>
      <c r="O13" s="245">
        <f t="shared" si="1"/>
        <v>300</v>
      </c>
    </row>
    <row r="14" spans="1:15" ht="30.75" customHeight="1">
      <c r="A14" s="5">
        <v>4</v>
      </c>
      <c r="B14" s="16" t="s">
        <v>800</v>
      </c>
      <c r="C14" s="211"/>
      <c r="D14" s="211"/>
      <c r="E14" s="213"/>
      <c r="F14" s="214"/>
      <c r="G14" s="215"/>
      <c r="H14" s="215"/>
      <c r="I14" s="215"/>
      <c r="J14" s="215"/>
      <c r="K14" s="177"/>
      <c r="L14" s="177"/>
      <c r="M14" s="211"/>
      <c r="N14" s="177">
        <v>4000</v>
      </c>
      <c r="O14" s="177">
        <f>N14</f>
        <v>4000</v>
      </c>
    </row>
    <row r="15" spans="1:15" ht="37.5" customHeight="1">
      <c r="A15" s="305" t="s">
        <v>17</v>
      </c>
      <c r="B15" s="305"/>
      <c r="C15" s="167">
        <f>SUM(C10:C13)</f>
        <v>2300</v>
      </c>
      <c r="D15" s="167">
        <v>2294</v>
      </c>
      <c r="E15" s="312">
        <f>C15+D15</f>
        <v>4594</v>
      </c>
      <c r="F15" s="311"/>
      <c r="G15" s="174"/>
      <c r="H15" s="174"/>
      <c r="I15" s="174"/>
      <c r="J15" s="174"/>
      <c r="K15" s="178">
        <f>K11+K13+K12</f>
        <v>600</v>
      </c>
      <c r="L15" s="178">
        <f>L11+L13+L12</f>
        <v>450</v>
      </c>
      <c r="M15" s="212">
        <f>E15+K15+L15</f>
        <v>5644</v>
      </c>
      <c r="N15" s="178">
        <f>N14+N13+N11</f>
        <v>5140</v>
      </c>
      <c r="O15" s="212">
        <f>M15+N15</f>
        <v>10784</v>
      </c>
    </row>
    <row r="16" spans="1:15">
      <c r="A16" s="7"/>
      <c r="B16" s="7"/>
      <c r="C16" s="92"/>
      <c r="D16" s="70"/>
      <c r="E16" s="70"/>
      <c r="F16" s="93"/>
    </row>
    <row r="17" spans="1:3">
      <c r="A17" s="7"/>
      <c r="B17" s="7"/>
      <c r="C17" s="7"/>
    </row>
    <row r="18" spans="1:3">
      <c r="A18" s="7"/>
      <c r="B18" s="7"/>
      <c r="C18" s="7"/>
    </row>
    <row r="19" spans="1:3">
      <c r="A19" s="7"/>
      <c r="B19" s="7"/>
      <c r="C19" s="7"/>
    </row>
    <row r="20" spans="1:3">
      <c r="A20" s="7"/>
      <c r="B20" s="7"/>
      <c r="C20" s="7"/>
    </row>
    <row r="21" spans="1:3">
      <c r="A21" s="7"/>
      <c r="B21" s="7"/>
      <c r="C21" s="7"/>
    </row>
    <row r="22" spans="1:3">
      <c r="A22" s="7"/>
      <c r="B22" s="7"/>
      <c r="C22" s="7"/>
    </row>
    <row r="23" spans="1:3">
      <c r="A23" s="7"/>
      <c r="B23" s="7"/>
      <c r="C23" s="7"/>
    </row>
    <row r="24" spans="1:3">
      <c r="A24" s="7"/>
      <c r="B24" s="7"/>
      <c r="C24" s="7"/>
    </row>
    <row r="25" spans="1:3">
      <c r="A25" s="7"/>
      <c r="B25" s="7"/>
      <c r="C25" s="7"/>
    </row>
    <row r="26" spans="1:3">
      <c r="A26" s="7"/>
      <c r="B26" s="7"/>
      <c r="C26" s="7"/>
    </row>
    <row r="27" spans="1:3">
      <c r="A27" s="7"/>
      <c r="B27" s="7"/>
      <c r="C27" s="7"/>
    </row>
    <row r="28" spans="1:3">
      <c r="A28" s="7"/>
      <c r="B28" s="7"/>
      <c r="C28" s="7"/>
    </row>
    <row r="29" spans="1:3">
      <c r="A29" s="7"/>
      <c r="B29" s="7"/>
      <c r="C29" s="7"/>
    </row>
    <row r="30" spans="1:3">
      <c r="A30" s="7"/>
      <c r="B30" s="7"/>
      <c r="C30" s="7"/>
    </row>
  </sheetData>
  <mergeCells count="15">
    <mergeCell ref="C5:O5"/>
    <mergeCell ref="C3:O3"/>
    <mergeCell ref="D2:O2"/>
    <mergeCell ref="D4:O4"/>
    <mergeCell ref="A6:O6"/>
    <mergeCell ref="A15:B15"/>
    <mergeCell ref="B8:B9"/>
    <mergeCell ref="A8:A9"/>
    <mergeCell ref="C7:F7"/>
    <mergeCell ref="E10:F10"/>
    <mergeCell ref="E15:F15"/>
    <mergeCell ref="E11:F11"/>
    <mergeCell ref="E13:F13"/>
    <mergeCell ref="E8:F8"/>
    <mergeCell ref="E9:F9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</vt:lpstr>
      <vt:lpstr>вед</vt:lpstr>
      <vt:lpstr>фун</vt:lpstr>
      <vt:lpstr>прог</vt:lpstr>
      <vt:lpstr>ин м.б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Дзиова</dc:creator>
  <cp:lastModifiedBy>Дзиова</cp:lastModifiedBy>
  <cp:lastPrinted>2021-12-14T14:24:22Z</cp:lastPrinted>
  <dcterms:created xsi:type="dcterms:W3CDTF">1996-10-14T23:33:28Z</dcterms:created>
  <dcterms:modified xsi:type="dcterms:W3CDTF">2021-12-22T07:30:27Z</dcterms:modified>
</cp:coreProperties>
</file>