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120" windowWidth="15480" windowHeight="9840" activeTab="3"/>
  </bookViews>
  <sheets>
    <sheet name="дох" sheetId="49" r:id="rId1"/>
    <sheet name="вед 22" sheetId="47" r:id="rId2"/>
    <sheet name="функ22" sheetId="54" r:id="rId3"/>
    <sheet name="прогр" sheetId="55" r:id="rId4"/>
  </sheets>
  <calcPr calcId="124519"/>
</workbook>
</file>

<file path=xl/calcChain.xml><?xml version="1.0" encoding="utf-8"?>
<calcChain xmlns="http://schemas.openxmlformats.org/spreadsheetml/2006/main">
  <c r="U11" i="55"/>
  <c r="U10" s="1"/>
  <c r="U14"/>
  <c r="U13" s="1"/>
  <c r="V13" s="1"/>
  <c r="U17"/>
  <c r="U20"/>
  <c r="U25"/>
  <c r="U24"/>
  <c r="U31"/>
  <c r="U30"/>
  <c r="U35"/>
  <c r="U29"/>
  <c r="U28" s="1"/>
  <c r="U40"/>
  <c r="U42"/>
  <c r="U39"/>
  <c r="U38" s="1"/>
  <c r="U50"/>
  <c r="U49" s="1"/>
  <c r="U58"/>
  <c r="U57"/>
  <c r="U56" s="1"/>
  <c r="U63"/>
  <c r="U62" s="1"/>
  <c r="V62" s="1"/>
  <c r="U65"/>
  <c r="U69"/>
  <c r="U68"/>
  <c r="U73"/>
  <c r="U72"/>
  <c r="U71" s="1"/>
  <c r="U77"/>
  <c r="U76" s="1"/>
  <c r="U75" s="1"/>
  <c r="U81"/>
  <c r="U80"/>
  <c r="U79" s="1"/>
  <c r="U85"/>
  <c r="U84" s="1"/>
  <c r="U83" s="1"/>
  <c r="U91"/>
  <c r="U90"/>
  <c r="U89" s="1"/>
  <c r="U88" s="1"/>
  <c r="U87" s="1"/>
  <c r="U97"/>
  <c r="U99"/>
  <c r="U96"/>
  <c r="U95" s="1"/>
  <c r="U103"/>
  <c r="U102" s="1"/>
  <c r="U101" s="1"/>
  <c r="U115"/>
  <c r="U117"/>
  <c r="U114" s="1"/>
  <c r="U113" s="1"/>
  <c r="U124"/>
  <c r="U123"/>
  <c r="U122" s="1"/>
  <c r="U121" s="1"/>
  <c r="U120" s="1"/>
  <c r="U129"/>
  <c r="U128" s="1"/>
  <c r="U127" s="1"/>
  <c r="U133"/>
  <c r="U132"/>
  <c r="U131" s="1"/>
  <c r="U137"/>
  <c r="U136"/>
  <c r="U140"/>
  <c r="E142"/>
  <c r="G142" s="1"/>
  <c r="I142" s="1"/>
  <c r="K142" s="1"/>
  <c r="M142" s="1"/>
  <c r="O142" s="1"/>
  <c r="Q142" s="1"/>
  <c r="U144"/>
  <c r="U151"/>
  <c r="U150"/>
  <c r="U149" s="1"/>
  <c r="U148" s="1"/>
  <c r="U147" s="1"/>
  <c r="U158"/>
  <c r="U157" s="1"/>
  <c r="U156" s="1"/>
  <c r="U155" s="1"/>
  <c r="U154" s="1"/>
  <c r="U171"/>
  <c r="U170"/>
  <c r="U169" s="1"/>
  <c r="U168" s="1"/>
  <c r="U167" s="1"/>
  <c r="U178"/>
  <c r="U177" s="1"/>
  <c r="U176" s="1"/>
  <c r="U175" s="1"/>
  <c r="U174" s="1"/>
  <c r="U182"/>
  <c r="U193"/>
  <c r="U190" s="1"/>
  <c r="U189" s="1"/>
  <c r="U185" s="1"/>
  <c r="U198"/>
  <c r="U202"/>
  <c r="U215"/>
  <c r="U214" s="1"/>
  <c r="U213" s="1"/>
  <c r="U220"/>
  <c r="U219"/>
  <c r="U218" s="1"/>
  <c r="U226"/>
  <c r="U225"/>
  <c r="U229"/>
  <c r="U228"/>
  <c r="U231"/>
  <c r="U234"/>
  <c r="U233" s="1"/>
  <c r="U237"/>
  <c r="U239"/>
  <c r="U236"/>
  <c r="U241"/>
  <c r="U244"/>
  <c r="U243" s="1"/>
  <c r="U246"/>
  <c r="U248"/>
  <c r="U251"/>
  <c r="U254"/>
  <c r="U253" s="1"/>
  <c r="U250" s="1"/>
  <c r="U256"/>
  <c r="U259"/>
  <c r="U261"/>
  <c r="U269"/>
  <c r="U271"/>
  <c r="U268" s="1"/>
  <c r="U267" s="1"/>
  <c r="U266" s="1"/>
  <c r="U265" s="1"/>
  <c r="U274"/>
  <c r="U276"/>
  <c r="U273"/>
  <c r="U278"/>
  <c r="T226"/>
  <c r="T225"/>
  <c r="T229"/>
  <c r="T228"/>
  <c r="T231"/>
  <c r="T234"/>
  <c r="T233" s="1"/>
  <c r="T237"/>
  <c r="T239"/>
  <c r="T236"/>
  <c r="T241"/>
  <c r="T244"/>
  <c r="T243" s="1"/>
  <c r="T246"/>
  <c r="T248"/>
  <c r="T11"/>
  <c r="T10"/>
  <c r="T9" s="1"/>
  <c r="T14"/>
  <c r="T13"/>
  <c r="T17"/>
  <c r="T20"/>
  <c r="T25"/>
  <c r="T24" s="1"/>
  <c r="V24" s="1"/>
  <c r="T31"/>
  <c r="T30" s="1"/>
  <c r="T35"/>
  <c r="T40"/>
  <c r="T42"/>
  <c r="T39" s="1"/>
  <c r="T50"/>
  <c r="T49"/>
  <c r="T48" s="1"/>
  <c r="T58"/>
  <c r="T57" s="1"/>
  <c r="T63"/>
  <c r="T62"/>
  <c r="T65"/>
  <c r="T69"/>
  <c r="T68" s="1"/>
  <c r="T73"/>
  <c r="T72" s="1"/>
  <c r="T71" s="1"/>
  <c r="T77"/>
  <c r="T76"/>
  <c r="T75" s="1"/>
  <c r="T81"/>
  <c r="T80" s="1"/>
  <c r="T79" s="1"/>
  <c r="T85"/>
  <c r="T84"/>
  <c r="T83" s="1"/>
  <c r="T91"/>
  <c r="T90" s="1"/>
  <c r="T89" s="1"/>
  <c r="T88" s="1"/>
  <c r="T87" s="1"/>
  <c r="T97"/>
  <c r="T99"/>
  <c r="T96" s="1"/>
  <c r="T95" s="1"/>
  <c r="T103"/>
  <c r="T102"/>
  <c r="T101" s="1"/>
  <c r="T115"/>
  <c r="T117"/>
  <c r="T114"/>
  <c r="T113" s="1"/>
  <c r="T124"/>
  <c r="T123" s="1"/>
  <c r="T122" s="1"/>
  <c r="T121" s="1"/>
  <c r="T120" s="1"/>
  <c r="T129"/>
  <c r="T128"/>
  <c r="T127" s="1"/>
  <c r="T133"/>
  <c r="T132" s="1"/>
  <c r="T131" s="1"/>
  <c r="T137"/>
  <c r="T136" s="1"/>
  <c r="T140"/>
  <c r="T144"/>
  <c r="T151"/>
  <c r="T150"/>
  <c r="T149" s="1"/>
  <c r="T148" s="1"/>
  <c r="T147" s="1"/>
  <c r="T158"/>
  <c r="T157" s="1"/>
  <c r="T156" s="1"/>
  <c r="T155" s="1"/>
  <c r="T154" s="1"/>
  <c r="T171"/>
  <c r="T170"/>
  <c r="T169" s="1"/>
  <c r="T168" s="1"/>
  <c r="T167" s="1"/>
  <c r="T178"/>
  <c r="T177" s="1"/>
  <c r="T176" s="1"/>
  <c r="T175" s="1"/>
  <c r="T174" s="1"/>
  <c r="T182"/>
  <c r="T193"/>
  <c r="T190" s="1"/>
  <c r="T189" s="1"/>
  <c r="T185" s="1"/>
  <c r="T198"/>
  <c r="T202"/>
  <c r="T215"/>
  <c r="T214" s="1"/>
  <c r="T213" s="1"/>
  <c r="T220"/>
  <c r="T219"/>
  <c r="T218" s="1"/>
  <c r="T251"/>
  <c r="T254"/>
  <c r="T253"/>
  <c r="T256"/>
  <c r="T259"/>
  <c r="T261"/>
  <c r="T269"/>
  <c r="T271"/>
  <c r="T268" s="1"/>
  <c r="T267" s="1"/>
  <c r="T266" s="1"/>
  <c r="T265" s="1"/>
  <c r="T250" s="1"/>
  <c r="T274"/>
  <c r="T276"/>
  <c r="T273"/>
  <c r="T278"/>
  <c r="F251" i="54"/>
  <c r="N403" i="47"/>
  <c r="M403"/>
  <c r="N402"/>
  <c r="M402"/>
  <c r="E22" i="55"/>
  <c r="E11"/>
  <c r="E14"/>
  <c r="E13"/>
  <c r="E17"/>
  <c r="E10"/>
  <c r="E9" s="1"/>
  <c r="E211"/>
  <c r="E210" s="1"/>
  <c r="E209" s="1"/>
  <c r="E31"/>
  <c r="E30"/>
  <c r="E29" s="1"/>
  <c r="E40"/>
  <c r="E42"/>
  <c r="E39" s="1"/>
  <c r="E48"/>
  <c r="E58"/>
  <c r="E57" s="1"/>
  <c r="E63"/>
  <c r="E62"/>
  <c r="E65"/>
  <c r="E73"/>
  <c r="E72"/>
  <c r="E71" s="1"/>
  <c r="E77"/>
  <c r="E76" s="1"/>
  <c r="E75" s="1"/>
  <c r="E81"/>
  <c r="E80"/>
  <c r="E79" s="1"/>
  <c r="E85"/>
  <c r="E84"/>
  <c r="E83"/>
  <c r="E91"/>
  <c r="E90" s="1"/>
  <c r="E89" s="1"/>
  <c r="E87" s="1"/>
  <c r="E97"/>
  <c r="E99"/>
  <c r="E96"/>
  <c r="E95" s="1"/>
  <c r="E103"/>
  <c r="E105"/>
  <c r="E102"/>
  <c r="E101" s="1"/>
  <c r="E115"/>
  <c r="E117"/>
  <c r="E114"/>
  <c r="E113" s="1"/>
  <c r="E122"/>
  <c r="E120" s="1"/>
  <c r="E129"/>
  <c r="E127" s="1"/>
  <c r="E133"/>
  <c r="E131" s="1"/>
  <c r="E137"/>
  <c r="E136"/>
  <c r="E140"/>
  <c r="E144"/>
  <c r="E139" s="1"/>
  <c r="E135" s="1"/>
  <c r="E158"/>
  <c r="E157"/>
  <c r="E156" s="1"/>
  <c r="E155" s="1"/>
  <c r="E154" s="1"/>
  <c r="E161"/>
  <c r="E171"/>
  <c r="E170"/>
  <c r="E169" s="1"/>
  <c r="E168" s="1"/>
  <c r="E167" s="1"/>
  <c r="E176"/>
  <c r="E175" s="1"/>
  <c r="E174" s="1"/>
  <c r="E187"/>
  <c r="E198"/>
  <c r="E185"/>
  <c r="E151"/>
  <c r="E150"/>
  <c r="E149" s="1"/>
  <c r="E148" s="1"/>
  <c r="E147" s="1"/>
  <c r="E25"/>
  <c r="E24" s="1"/>
  <c r="G24" s="1"/>
  <c r="I24" s="1"/>
  <c r="K24" s="1"/>
  <c r="M24" s="1"/>
  <c r="O24" s="1"/>
  <c r="Q24" s="1"/>
  <c r="E69"/>
  <c r="E68" s="1"/>
  <c r="E214"/>
  <c r="E213" s="1"/>
  <c r="E220"/>
  <c r="E219" s="1"/>
  <c r="E218" s="1"/>
  <c r="F200"/>
  <c r="F198"/>
  <c r="F202"/>
  <c r="F185" s="1"/>
  <c r="F9"/>
  <c r="F28"/>
  <c r="F40"/>
  <c r="F42"/>
  <c r="F39"/>
  <c r="F38" s="1"/>
  <c r="F58"/>
  <c r="F57" s="1"/>
  <c r="F56" s="1"/>
  <c r="F97"/>
  <c r="F96"/>
  <c r="F95" s="1"/>
  <c r="F94" s="1"/>
  <c r="F103"/>
  <c r="F105"/>
  <c r="F102"/>
  <c r="F101" s="1"/>
  <c r="F137"/>
  <c r="F136"/>
  <c r="F135" s="1"/>
  <c r="F171"/>
  <c r="F170" s="1"/>
  <c r="F169" s="1"/>
  <c r="F168" s="1"/>
  <c r="F167" s="1"/>
  <c r="F176"/>
  <c r="F175"/>
  <c r="F174" s="1"/>
  <c r="F151"/>
  <c r="F150" s="1"/>
  <c r="F149" s="1"/>
  <c r="F148" s="1"/>
  <c r="F147" s="1"/>
  <c r="F213"/>
  <c r="F220"/>
  <c r="F219" s="1"/>
  <c r="F218" s="1"/>
  <c r="H171"/>
  <c r="H170"/>
  <c r="H169" s="1"/>
  <c r="H168" s="1"/>
  <c r="H167" s="1"/>
  <c r="H202"/>
  <c r="H185" s="1"/>
  <c r="H220"/>
  <c r="H219" s="1"/>
  <c r="H218" s="1"/>
  <c r="J105"/>
  <c r="J101"/>
  <c r="J94" s="1"/>
  <c r="J140"/>
  <c r="J139" s="1"/>
  <c r="J135" s="1"/>
  <c r="J185"/>
  <c r="J151"/>
  <c r="J150" s="1"/>
  <c r="J149" s="1"/>
  <c r="J148" s="1"/>
  <c r="J147" s="1"/>
  <c r="L102"/>
  <c r="L101" s="1"/>
  <c r="L129"/>
  <c r="L128" s="1"/>
  <c r="L127" s="1"/>
  <c r="L185"/>
  <c r="N22"/>
  <c r="N17"/>
  <c r="N10" s="1"/>
  <c r="N9" s="1"/>
  <c r="N211"/>
  <c r="N210"/>
  <c r="N209" s="1"/>
  <c r="N105"/>
  <c r="N102" s="1"/>
  <c r="N101" s="1"/>
  <c r="N94" s="1"/>
  <c r="N223" s="1"/>
  <c r="N202"/>
  <c r="N185" s="1"/>
  <c r="P11"/>
  <c r="P10" s="1"/>
  <c r="P9" s="1"/>
  <c r="P73"/>
  <c r="P72"/>
  <c r="P71" s="1"/>
  <c r="P105"/>
  <c r="P102" s="1"/>
  <c r="P101" s="1"/>
  <c r="P94" s="1"/>
  <c r="P158"/>
  <c r="P157" s="1"/>
  <c r="P156" s="1"/>
  <c r="P155" s="1"/>
  <c r="P154" s="1"/>
  <c r="R200"/>
  <c r="R198"/>
  <c r="R185" s="1"/>
  <c r="R40"/>
  <c r="R42"/>
  <c r="R39"/>
  <c r="R38" s="1"/>
  <c r="R63"/>
  <c r="R62" s="1"/>
  <c r="R97"/>
  <c r="R96" s="1"/>
  <c r="R95" s="1"/>
  <c r="R103"/>
  <c r="R102"/>
  <c r="R101" s="1"/>
  <c r="R133"/>
  <c r="R132" s="1"/>
  <c r="R131" s="1"/>
  <c r="R175"/>
  <c r="R174" s="1"/>
  <c r="R213"/>
  <c r="V11"/>
  <c r="V12"/>
  <c r="G13"/>
  <c r="I13" s="1"/>
  <c r="K13" s="1"/>
  <c r="M13" s="1"/>
  <c r="O13" s="1"/>
  <c r="Q13" s="1"/>
  <c r="V14"/>
  <c r="V15"/>
  <c r="G17"/>
  <c r="I17"/>
  <c r="K17" s="1"/>
  <c r="M17" s="1"/>
  <c r="O17" s="1"/>
  <c r="Q17" s="1"/>
  <c r="V17"/>
  <c r="O18"/>
  <c r="Q18" s="1"/>
  <c r="V18"/>
  <c r="G19"/>
  <c r="I19"/>
  <c r="K19" s="1"/>
  <c r="M19" s="1"/>
  <c r="O19" s="1"/>
  <c r="Q19" s="1"/>
  <c r="V19"/>
  <c r="G20"/>
  <c r="I20" s="1"/>
  <c r="K20" s="1"/>
  <c r="M20" s="1"/>
  <c r="O20" s="1"/>
  <c r="Q20" s="1"/>
  <c r="V20"/>
  <c r="G21"/>
  <c r="I21"/>
  <c r="K21" s="1"/>
  <c r="M21" s="1"/>
  <c r="O21" s="1"/>
  <c r="Q21" s="1"/>
  <c r="V21"/>
  <c r="G22"/>
  <c r="I22" s="1"/>
  <c r="K22" s="1"/>
  <c r="M22" s="1"/>
  <c r="O22" s="1"/>
  <c r="Q22" s="1"/>
  <c r="G23"/>
  <c r="I23"/>
  <c r="K23" s="1"/>
  <c r="M23" s="1"/>
  <c r="O23" s="1"/>
  <c r="Q23" s="1"/>
  <c r="G25"/>
  <c r="I25"/>
  <c r="K25" s="1"/>
  <c r="M25" s="1"/>
  <c r="O25" s="1"/>
  <c r="Q25" s="1"/>
  <c r="V25"/>
  <c r="G26"/>
  <c r="I26" s="1"/>
  <c r="K26" s="1"/>
  <c r="M26" s="1"/>
  <c r="O26" s="1"/>
  <c r="Q26" s="1"/>
  <c r="V26"/>
  <c r="G30"/>
  <c r="I30" s="1"/>
  <c r="K30" s="1"/>
  <c r="M30" s="1"/>
  <c r="O30" s="1"/>
  <c r="Q30" s="1"/>
  <c r="G31"/>
  <c r="I31"/>
  <c r="K31" s="1"/>
  <c r="M31" s="1"/>
  <c r="O31" s="1"/>
  <c r="Q31" s="1"/>
  <c r="V31"/>
  <c r="G32"/>
  <c r="I32" s="1"/>
  <c r="K32" s="1"/>
  <c r="M32" s="1"/>
  <c r="O32" s="1"/>
  <c r="Q32" s="1"/>
  <c r="V32"/>
  <c r="G33"/>
  <c r="I33"/>
  <c r="K33" s="1"/>
  <c r="M33" s="1"/>
  <c r="O33" s="1"/>
  <c r="Q33" s="1"/>
  <c r="V33"/>
  <c r="G34"/>
  <c r="I34" s="1"/>
  <c r="K34" s="1"/>
  <c r="M34" s="1"/>
  <c r="O34" s="1"/>
  <c r="Q34" s="1"/>
  <c r="V34"/>
  <c r="L37"/>
  <c r="G40"/>
  <c r="I40"/>
  <c r="K40" s="1"/>
  <c r="M40" s="1"/>
  <c r="O40" s="1"/>
  <c r="Q40" s="1"/>
  <c r="V40"/>
  <c r="G41"/>
  <c r="I41" s="1"/>
  <c r="K41" s="1"/>
  <c r="M41" s="1"/>
  <c r="O41" s="1"/>
  <c r="Q41" s="1"/>
  <c r="V41"/>
  <c r="G42"/>
  <c r="I42"/>
  <c r="K42" s="1"/>
  <c r="M42" s="1"/>
  <c r="O42" s="1"/>
  <c r="Q42" s="1"/>
  <c r="V42"/>
  <c r="G43"/>
  <c r="I43" s="1"/>
  <c r="K43" s="1"/>
  <c r="M43" s="1"/>
  <c r="O43" s="1"/>
  <c r="Q43" s="1"/>
  <c r="V43"/>
  <c r="G44"/>
  <c r="I44"/>
  <c r="K44" s="1"/>
  <c r="M44" s="1"/>
  <c r="O44" s="1"/>
  <c r="Q44" s="1"/>
  <c r="V44"/>
  <c r="G45"/>
  <c r="I45" s="1"/>
  <c r="K45" s="1"/>
  <c r="M45" s="1"/>
  <c r="O45" s="1"/>
  <c r="Q45" s="1"/>
  <c r="V45"/>
  <c r="G46"/>
  <c r="I46"/>
  <c r="K46" s="1"/>
  <c r="M46" s="1"/>
  <c r="O46" s="1"/>
  <c r="Q46" s="1"/>
  <c r="V46"/>
  <c r="G47"/>
  <c r="I47" s="1"/>
  <c r="K47" s="1"/>
  <c r="M47" s="1"/>
  <c r="O47" s="1"/>
  <c r="Q47" s="1"/>
  <c r="V47"/>
  <c r="G48"/>
  <c r="I48"/>
  <c r="K48" s="1"/>
  <c r="M48" s="1"/>
  <c r="O48" s="1"/>
  <c r="Q48" s="1"/>
  <c r="E50"/>
  <c r="E49" s="1"/>
  <c r="G49" s="1"/>
  <c r="I49" s="1"/>
  <c r="K49" s="1"/>
  <c r="M49" s="1"/>
  <c r="O49" s="1"/>
  <c r="Q49" s="1"/>
  <c r="V50"/>
  <c r="G51"/>
  <c r="I51" s="1"/>
  <c r="K51" s="1"/>
  <c r="M51" s="1"/>
  <c r="O51" s="1"/>
  <c r="Q51" s="1"/>
  <c r="V51"/>
  <c r="M52"/>
  <c r="O52"/>
  <c r="Q52" s="1"/>
  <c r="V52"/>
  <c r="M53"/>
  <c r="O53"/>
  <c r="Q53" s="1"/>
  <c r="V53"/>
  <c r="G54"/>
  <c r="I54"/>
  <c r="K54" s="1"/>
  <c r="M54" s="1"/>
  <c r="O54" s="1"/>
  <c r="Q54" s="1"/>
  <c r="V54"/>
  <c r="G55"/>
  <c r="I55" s="1"/>
  <c r="K55" s="1"/>
  <c r="M55" s="1"/>
  <c r="O55" s="1"/>
  <c r="Q55" s="1"/>
  <c r="V55"/>
  <c r="G58"/>
  <c r="I58"/>
  <c r="K58" s="1"/>
  <c r="M58" s="1"/>
  <c r="O58" s="1"/>
  <c r="Q58" s="1"/>
  <c r="V58"/>
  <c r="G59"/>
  <c r="I59" s="1"/>
  <c r="K59" s="1"/>
  <c r="M59" s="1"/>
  <c r="O59" s="1"/>
  <c r="Q59" s="1"/>
  <c r="V59"/>
  <c r="G60"/>
  <c r="I60"/>
  <c r="K60" s="1"/>
  <c r="M60" s="1"/>
  <c r="O60" s="1"/>
  <c r="Q60" s="1"/>
  <c r="V60"/>
  <c r="G61"/>
  <c r="I61" s="1"/>
  <c r="K61" s="1"/>
  <c r="M61" s="1"/>
  <c r="O61" s="1"/>
  <c r="Q61" s="1"/>
  <c r="G62"/>
  <c r="I62"/>
  <c r="K62" s="1"/>
  <c r="M62" s="1"/>
  <c r="O62" s="1"/>
  <c r="Q62" s="1"/>
  <c r="G63"/>
  <c r="I63" s="1"/>
  <c r="K63" s="1"/>
  <c r="M63" s="1"/>
  <c r="O63"/>
  <c r="Q63" s="1"/>
  <c r="V63"/>
  <c r="G64"/>
  <c r="I64"/>
  <c r="K64" s="1"/>
  <c r="M64"/>
  <c r="O64" s="1"/>
  <c r="Q64" s="1"/>
  <c r="V64"/>
  <c r="G65"/>
  <c r="I65"/>
  <c r="K65" s="1"/>
  <c r="M65" s="1"/>
  <c r="O65" s="1"/>
  <c r="Q65" s="1"/>
  <c r="V65"/>
  <c r="G66"/>
  <c r="I66" s="1"/>
  <c r="K66" s="1"/>
  <c r="M66" s="1"/>
  <c r="O66" s="1"/>
  <c r="Q66" s="1"/>
  <c r="V66"/>
  <c r="G67"/>
  <c r="I67"/>
  <c r="K67" s="1"/>
  <c r="M67" s="1"/>
  <c r="O67" s="1"/>
  <c r="Q67" s="1"/>
  <c r="G68"/>
  <c r="I68"/>
  <c r="K68" s="1"/>
  <c r="M68" s="1"/>
  <c r="O68" s="1"/>
  <c r="Q68" s="1"/>
  <c r="V68"/>
  <c r="G69"/>
  <c r="I69" s="1"/>
  <c r="K69" s="1"/>
  <c r="M69" s="1"/>
  <c r="O69" s="1"/>
  <c r="Q69" s="1"/>
  <c r="V69"/>
  <c r="G70"/>
  <c r="I70"/>
  <c r="K70" s="1"/>
  <c r="M70" s="1"/>
  <c r="O70" s="1"/>
  <c r="Q70" s="1"/>
  <c r="V70"/>
  <c r="G71"/>
  <c r="I71" s="1"/>
  <c r="K71" s="1"/>
  <c r="M71" s="1"/>
  <c r="O71" s="1"/>
  <c r="Q71" s="1"/>
  <c r="V71"/>
  <c r="G72"/>
  <c r="I72"/>
  <c r="K72" s="1"/>
  <c r="M72" s="1"/>
  <c r="O72" s="1"/>
  <c r="Q72" s="1"/>
  <c r="V72"/>
  <c r="G73"/>
  <c r="I73" s="1"/>
  <c r="K73" s="1"/>
  <c r="M73" s="1"/>
  <c r="O73" s="1"/>
  <c r="Q73" s="1"/>
  <c r="V73"/>
  <c r="G74"/>
  <c r="I74"/>
  <c r="K74" s="1"/>
  <c r="M74" s="1"/>
  <c r="O74" s="1"/>
  <c r="Q74" s="1"/>
  <c r="V74"/>
  <c r="G75"/>
  <c r="I75" s="1"/>
  <c r="K75" s="1"/>
  <c r="M75" s="1"/>
  <c r="O75" s="1"/>
  <c r="Q75" s="1"/>
  <c r="V75"/>
  <c r="G76"/>
  <c r="I76"/>
  <c r="K76" s="1"/>
  <c r="M76" s="1"/>
  <c r="O76" s="1"/>
  <c r="Q76" s="1"/>
  <c r="V76"/>
  <c r="G77"/>
  <c r="I77" s="1"/>
  <c r="K77" s="1"/>
  <c r="M77" s="1"/>
  <c r="O77" s="1"/>
  <c r="Q77" s="1"/>
  <c r="V77"/>
  <c r="G78"/>
  <c r="I78"/>
  <c r="K78" s="1"/>
  <c r="M78" s="1"/>
  <c r="O78" s="1"/>
  <c r="Q78" s="1"/>
  <c r="V78"/>
  <c r="G79"/>
  <c r="I79" s="1"/>
  <c r="K79" s="1"/>
  <c r="M79" s="1"/>
  <c r="O79" s="1"/>
  <c r="Q79" s="1"/>
  <c r="V79"/>
  <c r="G80"/>
  <c r="I80"/>
  <c r="K80" s="1"/>
  <c r="M80" s="1"/>
  <c r="O80" s="1"/>
  <c r="Q80" s="1"/>
  <c r="V80"/>
  <c r="G81"/>
  <c r="I81" s="1"/>
  <c r="K81" s="1"/>
  <c r="M81" s="1"/>
  <c r="O81" s="1"/>
  <c r="Q81" s="1"/>
  <c r="V81"/>
  <c r="G82"/>
  <c r="I82"/>
  <c r="K82" s="1"/>
  <c r="M82" s="1"/>
  <c r="O82" s="1"/>
  <c r="Q82" s="1"/>
  <c r="V82"/>
  <c r="G83"/>
  <c r="I83" s="1"/>
  <c r="K83" s="1"/>
  <c r="M83" s="1"/>
  <c r="O83" s="1"/>
  <c r="Q83" s="1"/>
  <c r="V83"/>
  <c r="G84"/>
  <c r="I84"/>
  <c r="K84" s="1"/>
  <c r="M84" s="1"/>
  <c r="O84" s="1"/>
  <c r="Q84" s="1"/>
  <c r="V84"/>
  <c r="G85"/>
  <c r="I85" s="1"/>
  <c r="K85" s="1"/>
  <c r="M85" s="1"/>
  <c r="O85" s="1"/>
  <c r="Q85" s="1"/>
  <c r="V85"/>
  <c r="G86"/>
  <c r="I86"/>
  <c r="K86" s="1"/>
  <c r="M86" s="1"/>
  <c r="O86" s="1"/>
  <c r="Q86" s="1"/>
  <c r="V86"/>
  <c r="G87"/>
  <c r="I87" s="1"/>
  <c r="K87" s="1"/>
  <c r="M87" s="1"/>
  <c r="O87" s="1"/>
  <c r="Q87" s="1"/>
  <c r="V87"/>
  <c r="E88"/>
  <c r="G88"/>
  <c r="I88" s="1"/>
  <c r="K88" s="1"/>
  <c r="M88" s="1"/>
  <c r="O88" s="1"/>
  <c r="Q88" s="1"/>
  <c r="V88"/>
  <c r="G89"/>
  <c r="I89"/>
  <c r="K89" s="1"/>
  <c r="M89" s="1"/>
  <c r="O89" s="1"/>
  <c r="Q89" s="1"/>
  <c r="V89"/>
  <c r="G90"/>
  <c r="I90" s="1"/>
  <c r="K90" s="1"/>
  <c r="M90" s="1"/>
  <c r="O90" s="1"/>
  <c r="Q90" s="1"/>
  <c r="V90"/>
  <c r="G91"/>
  <c r="I91"/>
  <c r="K91" s="1"/>
  <c r="M91" s="1"/>
  <c r="O91" s="1"/>
  <c r="Q91" s="1"/>
  <c r="V91"/>
  <c r="G92"/>
  <c r="I92" s="1"/>
  <c r="K92" s="1"/>
  <c r="M92" s="1"/>
  <c r="O92" s="1"/>
  <c r="Q92" s="1"/>
  <c r="V92"/>
  <c r="G93"/>
  <c r="I93"/>
  <c r="K93" s="1"/>
  <c r="M93" s="1"/>
  <c r="O93" s="1"/>
  <c r="Q93" s="1"/>
  <c r="V93"/>
  <c r="G95"/>
  <c r="I95"/>
  <c r="K95" s="1"/>
  <c r="M95" s="1"/>
  <c r="O95" s="1"/>
  <c r="Q95" s="1"/>
  <c r="V95"/>
  <c r="G96"/>
  <c r="I96" s="1"/>
  <c r="K96" s="1"/>
  <c r="M96" s="1"/>
  <c r="O96" s="1"/>
  <c r="Q96" s="1"/>
  <c r="V96"/>
  <c r="G97"/>
  <c r="I97"/>
  <c r="K97" s="1"/>
  <c r="M97" s="1"/>
  <c r="O97" s="1"/>
  <c r="Q97" s="1"/>
  <c r="V97"/>
  <c r="G98"/>
  <c r="I98" s="1"/>
  <c r="K98" s="1"/>
  <c r="M98" s="1"/>
  <c r="O98" s="1"/>
  <c r="Q98" s="1"/>
  <c r="V98"/>
  <c r="G99"/>
  <c r="I99"/>
  <c r="K99" s="1"/>
  <c r="M99" s="1"/>
  <c r="O99" s="1"/>
  <c r="Q99" s="1"/>
  <c r="V99"/>
  <c r="G100"/>
  <c r="I100" s="1"/>
  <c r="K100" s="1"/>
  <c r="M100" s="1"/>
  <c r="O100" s="1"/>
  <c r="Q100" s="1"/>
  <c r="V100"/>
  <c r="G101"/>
  <c r="I101"/>
  <c r="K101" s="1"/>
  <c r="M101" s="1"/>
  <c r="O101" s="1"/>
  <c r="Q101" s="1"/>
  <c r="V101"/>
  <c r="G102"/>
  <c r="I102" s="1"/>
  <c r="K102" s="1"/>
  <c r="M102" s="1"/>
  <c r="O102" s="1"/>
  <c r="Q102" s="1"/>
  <c r="V102"/>
  <c r="G103"/>
  <c r="I103"/>
  <c r="K103" s="1"/>
  <c r="M103" s="1"/>
  <c r="O103" s="1"/>
  <c r="Q103" s="1"/>
  <c r="V103"/>
  <c r="G104"/>
  <c r="I104" s="1"/>
  <c r="K104" s="1"/>
  <c r="M104" s="1"/>
  <c r="O104" s="1"/>
  <c r="Q104" s="1"/>
  <c r="V104"/>
  <c r="G105"/>
  <c r="I105"/>
  <c r="K105" s="1"/>
  <c r="M105" s="1"/>
  <c r="O105" s="1"/>
  <c r="Q105" s="1"/>
  <c r="V105"/>
  <c r="G106"/>
  <c r="I106" s="1"/>
  <c r="K106" s="1"/>
  <c r="M106" s="1"/>
  <c r="O106" s="1"/>
  <c r="Q106" s="1"/>
  <c r="V106"/>
  <c r="G107"/>
  <c r="I107"/>
  <c r="K107" s="1"/>
  <c r="M107" s="1"/>
  <c r="O107" s="1"/>
  <c r="Q107" s="1"/>
  <c r="V107"/>
  <c r="G108"/>
  <c r="I108" s="1"/>
  <c r="K108" s="1"/>
  <c r="M108" s="1"/>
  <c r="O108" s="1"/>
  <c r="Q108" s="1"/>
  <c r="V108"/>
  <c r="G109"/>
  <c r="I109"/>
  <c r="K109" s="1"/>
  <c r="M109" s="1"/>
  <c r="O109" s="1"/>
  <c r="Q109" s="1"/>
  <c r="V109"/>
  <c r="I110"/>
  <c r="K110" s="1"/>
  <c r="M110" s="1"/>
  <c r="O110" s="1"/>
  <c r="Q110" s="1"/>
  <c r="V110"/>
  <c r="V111"/>
  <c r="G113"/>
  <c r="I113"/>
  <c r="K113" s="1"/>
  <c r="M113" s="1"/>
  <c r="O113" s="1"/>
  <c r="Q113" s="1"/>
  <c r="V113"/>
  <c r="G114"/>
  <c r="I114" s="1"/>
  <c r="K114" s="1"/>
  <c r="M114" s="1"/>
  <c r="O114" s="1"/>
  <c r="Q114" s="1"/>
  <c r="V114"/>
  <c r="G115"/>
  <c r="I115"/>
  <c r="K115" s="1"/>
  <c r="M115" s="1"/>
  <c r="O115" s="1"/>
  <c r="Q115" s="1"/>
  <c r="V115"/>
  <c r="G116"/>
  <c r="I116" s="1"/>
  <c r="K116" s="1"/>
  <c r="M116" s="1"/>
  <c r="O116" s="1"/>
  <c r="Q116" s="1"/>
  <c r="V116"/>
  <c r="G117"/>
  <c r="I117"/>
  <c r="K117" s="1"/>
  <c r="M117" s="1"/>
  <c r="O117" s="1"/>
  <c r="Q117" s="1"/>
  <c r="V117"/>
  <c r="G118"/>
  <c r="I118" s="1"/>
  <c r="K118" s="1"/>
  <c r="M118" s="1"/>
  <c r="O118" s="1"/>
  <c r="Q118" s="1"/>
  <c r="V118"/>
  <c r="G119"/>
  <c r="I119"/>
  <c r="K119" s="1"/>
  <c r="M119" s="1"/>
  <c r="O119" s="1"/>
  <c r="Q119" s="1"/>
  <c r="V119"/>
  <c r="G120"/>
  <c r="I120" s="1"/>
  <c r="K120" s="1"/>
  <c r="M120" s="1"/>
  <c r="O120" s="1"/>
  <c r="Q120" s="1"/>
  <c r="V120"/>
  <c r="E121"/>
  <c r="G121"/>
  <c r="I121" s="1"/>
  <c r="K121" s="1"/>
  <c r="M121" s="1"/>
  <c r="O121" s="1"/>
  <c r="Q121" s="1"/>
  <c r="V121"/>
  <c r="G122"/>
  <c r="I122"/>
  <c r="K122" s="1"/>
  <c r="M122" s="1"/>
  <c r="O122" s="1"/>
  <c r="Q122" s="1"/>
  <c r="V122"/>
  <c r="E124"/>
  <c r="E123" s="1"/>
  <c r="G123" s="1"/>
  <c r="I123" s="1"/>
  <c r="K123" s="1"/>
  <c r="M123" s="1"/>
  <c r="O123" s="1"/>
  <c r="Q123" s="1"/>
  <c r="V123"/>
  <c r="V124"/>
  <c r="G125"/>
  <c r="I125" s="1"/>
  <c r="K125" s="1"/>
  <c r="M125" s="1"/>
  <c r="O125" s="1"/>
  <c r="Q125" s="1"/>
  <c r="V125"/>
  <c r="G126"/>
  <c r="I126"/>
  <c r="K126" s="1"/>
  <c r="M126" s="1"/>
  <c r="O126" s="1"/>
  <c r="Q126" s="1"/>
  <c r="V126"/>
  <c r="G127"/>
  <c r="I127" s="1"/>
  <c r="K127" s="1"/>
  <c r="M127" s="1"/>
  <c r="O127" s="1"/>
  <c r="Q127" s="1"/>
  <c r="V127"/>
  <c r="E128"/>
  <c r="G128"/>
  <c r="I128" s="1"/>
  <c r="K128" s="1"/>
  <c r="M128" s="1"/>
  <c r="O128" s="1"/>
  <c r="Q128" s="1"/>
  <c r="V128"/>
  <c r="G129"/>
  <c r="I129"/>
  <c r="K129" s="1"/>
  <c r="M129" s="1"/>
  <c r="O129" s="1"/>
  <c r="Q129" s="1"/>
  <c r="V129"/>
  <c r="G130"/>
  <c r="I130" s="1"/>
  <c r="K130" s="1"/>
  <c r="M130" s="1"/>
  <c r="O130" s="1"/>
  <c r="Q130" s="1"/>
  <c r="V130"/>
  <c r="G131"/>
  <c r="I131"/>
  <c r="K131" s="1"/>
  <c r="M131" s="1"/>
  <c r="O131" s="1"/>
  <c r="Q131" s="1"/>
  <c r="V131"/>
  <c r="E132"/>
  <c r="G132" s="1"/>
  <c r="I132" s="1"/>
  <c r="K132" s="1"/>
  <c r="M132" s="1"/>
  <c r="O132" s="1"/>
  <c r="Q132" s="1"/>
  <c r="V132"/>
  <c r="G133"/>
  <c r="I133" s="1"/>
  <c r="K133" s="1"/>
  <c r="M133" s="1"/>
  <c r="O133" s="1"/>
  <c r="Q133" s="1"/>
  <c r="V133"/>
  <c r="G134"/>
  <c r="I134"/>
  <c r="K134" s="1"/>
  <c r="M134" s="1"/>
  <c r="O134" s="1"/>
  <c r="Q134" s="1"/>
  <c r="V134"/>
  <c r="G135"/>
  <c r="I135" s="1"/>
  <c r="K135" s="1"/>
  <c r="M135" s="1"/>
  <c r="O135" s="1"/>
  <c r="Q135" s="1"/>
  <c r="G136"/>
  <c r="I136"/>
  <c r="K136" s="1"/>
  <c r="M136" s="1"/>
  <c r="O136" s="1"/>
  <c r="Q136" s="1"/>
  <c r="V136"/>
  <c r="G137"/>
  <c r="I137" s="1"/>
  <c r="K137" s="1"/>
  <c r="M137" s="1"/>
  <c r="O137" s="1"/>
  <c r="Q137" s="1"/>
  <c r="V137"/>
  <c r="G138"/>
  <c r="I138"/>
  <c r="K138" s="1"/>
  <c r="M138" s="1"/>
  <c r="O138" s="1"/>
  <c r="Q138" s="1"/>
  <c r="V138"/>
  <c r="G139"/>
  <c r="I139" s="1"/>
  <c r="K139" s="1"/>
  <c r="M139" s="1"/>
  <c r="O139" s="1"/>
  <c r="Q139" s="1"/>
  <c r="G140"/>
  <c r="I140"/>
  <c r="K140" s="1"/>
  <c r="M140" s="1"/>
  <c r="O140" s="1"/>
  <c r="Q140" s="1"/>
  <c r="V140"/>
  <c r="G141"/>
  <c r="I141" s="1"/>
  <c r="K141" s="1"/>
  <c r="M141" s="1"/>
  <c r="O141" s="1"/>
  <c r="Q141" s="1"/>
  <c r="V141"/>
  <c r="G143"/>
  <c r="I143" s="1"/>
  <c r="K143" s="1"/>
  <c r="M143" s="1"/>
  <c r="O143" s="1"/>
  <c r="Q143" s="1"/>
  <c r="V143"/>
  <c r="G144"/>
  <c r="I144"/>
  <c r="K144" s="1"/>
  <c r="M144" s="1"/>
  <c r="O144" s="1"/>
  <c r="Q144" s="1"/>
  <c r="V144"/>
  <c r="G145"/>
  <c r="I145" s="1"/>
  <c r="K145" s="1"/>
  <c r="M145" s="1"/>
  <c r="O145" s="1"/>
  <c r="Q145" s="1"/>
  <c r="V145"/>
  <c r="G147"/>
  <c r="I147"/>
  <c r="K147" s="1"/>
  <c r="M147" s="1"/>
  <c r="O147" s="1"/>
  <c r="Q147" s="1"/>
  <c r="V147"/>
  <c r="G148"/>
  <c r="I148" s="1"/>
  <c r="K148" s="1"/>
  <c r="M148" s="1"/>
  <c r="O148" s="1"/>
  <c r="Q148" s="1"/>
  <c r="V148"/>
  <c r="G149"/>
  <c r="I149"/>
  <c r="K149" s="1"/>
  <c r="M149" s="1"/>
  <c r="O149" s="1"/>
  <c r="Q149" s="1"/>
  <c r="V149"/>
  <c r="G150"/>
  <c r="I150" s="1"/>
  <c r="K150" s="1"/>
  <c r="M150" s="1"/>
  <c r="O150" s="1"/>
  <c r="Q150" s="1"/>
  <c r="V150"/>
  <c r="G151"/>
  <c r="I151"/>
  <c r="K151" s="1"/>
  <c r="M151" s="1"/>
  <c r="O151" s="1"/>
  <c r="Q151" s="1"/>
  <c r="V151"/>
  <c r="G152"/>
  <c r="I152" s="1"/>
  <c r="K152" s="1"/>
  <c r="M152" s="1"/>
  <c r="O152" s="1"/>
  <c r="Q152" s="1"/>
  <c r="V152"/>
  <c r="G153"/>
  <c r="I153"/>
  <c r="K153" s="1"/>
  <c r="M153" s="1"/>
  <c r="O153" s="1"/>
  <c r="Q153" s="1"/>
  <c r="V153"/>
  <c r="G154"/>
  <c r="I154" s="1"/>
  <c r="K154" s="1"/>
  <c r="M154" s="1"/>
  <c r="O154" s="1"/>
  <c r="Q154" s="1"/>
  <c r="V154"/>
  <c r="G155"/>
  <c r="I155"/>
  <c r="K155" s="1"/>
  <c r="M155" s="1"/>
  <c r="O155" s="1"/>
  <c r="Q155" s="1"/>
  <c r="V155"/>
  <c r="G156"/>
  <c r="I156" s="1"/>
  <c r="K156" s="1"/>
  <c r="M156" s="1"/>
  <c r="O156" s="1"/>
  <c r="Q156" s="1"/>
  <c r="V156"/>
  <c r="G157"/>
  <c r="I157"/>
  <c r="K157" s="1"/>
  <c r="M157"/>
  <c r="O157" s="1"/>
  <c r="Q157" s="1"/>
  <c r="V157"/>
  <c r="G158"/>
  <c r="I158" s="1"/>
  <c r="K158"/>
  <c r="M158" s="1"/>
  <c r="O158" s="1"/>
  <c r="Q158" s="1"/>
  <c r="V158"/>
  <c r="G159"/>
  <c r="I159"/>
  <c r="K159" s="1"/>
  <c r="M159" s="1"/>
  <c r="O159" s="1"/>
  <c r="Q159" s="1"/>
  <c r="V159"/>
  <c r="G160"/>
  <c r="I160" s="1"/>
  <c r="K160" s="1"/>
  <c r="M160" s="1"/>
  <c r="O160" s="1"/>
  <c r="Q160" s="1"/>
  <c r="G161"/>
  <c r="I161"/>
  <c r="K161" s="1"/>
  <c r="M161" s="1"/>
  <c r="O161" s="1"/>
  <c r="Q161" s="1"/>
  <c r="G162"/>
  <c r="I162" s="1"/>
  <c r="K162" s="1"/>
  <c r="M162" s="1"/>
  <c r="O162" s="1"/>
  <c r="Q162" s="1"/>
  <c r="G163"/>
  <c r="I163" s="1"/>
  <c r="K163" s="1"/>
  <c r="M163" s="1"/>
  <c r="O163" s="1"/>
  <c r="Q163" s="1"/>
  <c r="E165"/>
  <c r="E164"/>
  <c r="G164" s="1"/>
  <c r="I164" s="1"/>
  <c r="K164" s="1"/>
  <c r="M164" s="1"/>
  <c r="O164" s="1"/>
  <c r="Q164" s="1"/>
  <c r="G165"/>
  <c r="I165" s="1"/>
  <c r="K165" s="1"/>
  <c r="M165" s="1"/>
  <c r="O165" s="1"/>
  <c r="Q165" s="1"/>
  <c r="G166"/>
  <c r="I166"/>
  <c r="K166" s="1"/>
  <c r="M166" s="1"/>
  <c r="O166" s="1"/>
  <c r="Q166" s="1"/>
  <c r="G167"/>
  <c r="I167" s="1"/>
  <c r="K167" s="1"/>
  <c r="M167" s="1"/>
  <c r="O167" s="1"/>
  <c r="Q167" s="1"/>
  <c r="V167"/>
  <c r="G168"/>
  <c r="I168"/>
  <c r="K168" s="1"/>
  <c r="M168" s="1"/>
  <c r="O168" s="1"/>
  <c r="Q168" s="1"/>
  <c r="V168"/>
  <c r="G169"/>
  <c r="I169" s="1"/>
  <c r="K169" s="1"/>
  <c r="M169" s="1"/>
  <c r="O169" s="1"/>
  <c r="Q169" s="1"/>
  <c r="V169"/>
  <c r="G170"/>
  <c r="I170"/>
  <c r="K170" s="1"/>
  <c r="M170" s="1"/>
  <c r="O170" s="1"/>
  <c r="Q170" s="1"/>
  <c r="V170"/>
  <c r="G171"/>
  <c r="I171" s="1"/>
  <c r="K171" s="1"/>
  <c r="M171" s="1"/>
  <c r="O171" s="1"/>
  <c r="Q171" s="1"/>
  <c r="V171"/>
  <c r="G172"/>
  <c r="I172"/>
  <c r="K172" s="1"/>
  <c r="M172" s="1"/>
  <c r="O172" s="1"/>
  <c r="Q172" s="1"/>
  <c r="V172"/>
  <c r="G173"/>
  <c r="I173" s="1"/>
  <c r="K173" s="1"/>
  <c r="M173" s="1"/>
  <c r="O173" s="1"/>
  <c r="Q173" s="1"/>
  <c r="V173"/>
  <c r="G174"/>
  <c r="I174"/>
  <c r="K174" s="1"/>
  <c r="M174" s="1"/>
  <c r="O174" s="1"/>
  <c r="Q174" s="1"/>
  <c r="V174"/>
  <c r="G175"/>
  <c r="I175" s="1"/>
  <c r="K175" s="1"/>
  <c r="M175" s="1"/>
  <c r="O175" s="1"/>
  <c r="Q175" s="1"/>
  <c r="V175"/>
  <c r="G176"/>
  <c r="I176"/>
  <c r="K176" s="1"/>
  <c r="M176" s="1"/>
  <c r="O176" s="1"/>
  <c r="Q176" s="1"/>
  <c r="V176"/>
  <c r="E178"/>
  <c r="E177" s="1"/>
  <c r="F178"/>
  <c r="F177" s="1"/>
  <c r="V177"/>
  <c r="V178"/>
  <c r="G179"/>
  <c r="I179" s="1"/>
  <c r="K179" s="1"/>
  <c r="M179" s="1"/>
  <c r="O179" s="1"/>
  <c r="Q179" s="1"/>
  <c r="V179"/>
  <c r="E182"/>
  <c r="E181"/>
  <c r="E180" s="1"/>
  <c r="G180" s="1"/>
  <c r="I180" s="1"/>
  <c r="K180" s="1"/>
  <c r="M180" s="1"/>
  <c r="O180" s="1"/>
  <c r="Q180" s="1"/>
  <c r="V180"/>
  <c r="V181"/>
  <c r="G182"/>
  <c r="I182" s="1"/>
  <c r="K182" s="1"/>
  <c r="M182" s="1"/>
  <c r="O182" s="1"/>
  <c r="Q182" s="1"/>
  <c r="V182"/>
  <c r="G183"/>
  <c r="I183"/>
  <c r="K183" s="1"/>
  <c r="M183" s="1"/>
  <c r="O183" s="1"/>
  <c r="Q183" s="1"/>
  <c r="V183"/>
  <c r="G184"/>
  <c r="I184" s="1"/>
  <c r="K184" s="1"/>
  <c r="M184" s="1"/>
  <c r="O184" s="1"/>
  <c r="Q184" s="1"/>
  <c r="V184"/>
  <c r="G185"/>
  <c r="I185"/>
  <c r="K185" s="1"/>
  <c r="M185" s="1"/>
  <c r="O185" s="1"/>
  <c r="Q185" s="1"/>
  <c r="V185"/>
  <c r="M186"/>
  <c r="O186" s="1"/>
  <c r="Q186" s="1"/>
  <c r="V186"/>
  <c r="G187"/>
  <c r="I187" s="1"/>
  <c r="K187" s="1"/>
  <c r="M187" s="1"/>
  <c r="O187" s="1"/>
  <c r="Q187" s="1"/>
  <c r="V187"/>
  <c r="G188"/>
  <c r="I188"/>
  <c r="K188" s="1"/>
  <c r="M188" s="1"/>
  <c r="O188" s="1"/>
  <c r="Q188" s="1"/>
  <c r="V188"/>
  <c r="V189"/>
  <c r="V190"/>
  <c r="V191"/>
  <c r="V192"/>
  <c r="V193"/>
  <c r="V194"/>
  <c r="V195"/>
  <c r="V196"/>
  <c r="V197"/>
  <c r="V198"/>
  <c r="V199"/>
  <c r="G200"/>
  <c r="I200"/>
  <c r="K200" s="1"/>
  <c r="M200" s="1"/>
  <c r="O200" s="1"/>
  <c r="Q200" s="1"/>
  <c r="G201"/>
  <c r="I201" s="1"/>
  <c r="K201" s="1"/>
  <c r="M201" s="1"/>
  <c r="O201" s="1"/>
  <c r="Q201" s="1"/>
  <c r="V202"/>
  <c r="V203"/>
  <c r="V204"/>
  <c r="V205"/>
  <c r="V206"/>
  <c r="V207"/>
  <c r="V208"/>
  <c r="G209"/>
  <c r="I209" s="1"/>
  <c r="K209" s="1"/>
  <c r="M209" s="1"/>
  <c r="O209" s="1"/>
  <c r="Q209" s="1"/>
  <c r="G210"/>
  <c r="I210"/>
  <c r="K210" s="1"/>
  <c r="M210" s="1"/>
  <c r="O210" s="1"/>
  <c r="Q210" s="1"/>
  <c r="G211"/>
  <c r="I211" s="1"/>
  <c r="K211" s="1"/>
  <c r="M211" s="1"/>
  <c r="O211" s="1"/>
  <c r="Q211" s="1"/>
  <c r="G212"/>
  <c r="I212"/>
  <c r="K212" s="1"/>
  <c r="M212" s="1"/>
  <c r="O212" s="1"/>
  <c r="Q212" s="1"/>
  <c r="V213"/>
  <c r="V214"/>
  <c r="V215"/>
  <c r="V216"/>
  <c r="V217"/>
  <c r="V218"/>
  <c r="V219"/>
  <c r="V220"/>
  <c r="V221"/>
  <c r="V222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O280"/>
  <c r="Q280" s="1"/>
  <c r="G280"/>
  <c r="I280" s="1"/>
  <c r="G279"/>
  <c r="O279" s="1"/>
  <c r="Q279" s="1"/>
  <c r="E278"/>
  <c r="F278"/>
  <c r="G278"/>
  <c r="H278"/>
  <c r="O278"/>
  <c r="P278"/>
  <c r="Q278"/>
  <c r="S278"/>
  <c r="I278"/>
  <c r="G277"/>
  <c r="O277"/>
  <c r="Q277" s="1"/>
  <c r="I277"/>
  <c r="E276"/>
  <c r="G276"/>
  <c r="O276" s="1"/>
  <c r="Q276" s="1"/>
  <c r="G275"/>
  <c r="O275" s="1"/>
  <c r="Q275" s="1"/>
  <c r="E274"/>
  <c r="G274" s="1"/>
  <c r="G272"/>
  <c r="O272" s="1"/>
  <c r="Q272" s="1"/>
  <c r="E271"/>
  <c r="G271" s="1"/>
  <c r="G270"/>
  <c r="O270"/>
  <c r="Q270" s="1"/>
  <c r="I270"/>
  <c r="E269"/>
  <c r="G269"/>
  <c r="O269" s="1"/>
  <c r="Q269" s="1"/>
  <c r="E268"/>
  <c r="G268" s="1"/>
  <c r="F265"/>
  <c r="H265"/>
  <c r="P265"/>
  <c r="S265"/>
  <c r="G264"/>
  <c r="I264"/>
  <c r="O264" s="1"/>
  <c r="Q264" s="1"/>
  <c r="E263"/>
  <c r="G263" s="1"/>
  <c r="I263" s="1"/>
  <c r="G262"/>
  <c r="I262" s="1"/>
  <c r="E261"/>
  <c r="G261"/>
  <c r="I261" s="1"/>
  <c r="G260"/>
  <c r="I260"/>
  <c r="K260" s="1"/>
  <c r="M260" s="1"/>
  <c r="O260" s="1"/>
  <c r="Q260" s="1"/>
  <c r="E259"/>
  <c r="G259"/>
  <c r="I259" s="1"/>
  <c r="K259" s="1"/>
  <c r="M259" s="1"/>
  <c r="O259" s="1"/>
  <c r="Q259" s="1"/>
  <c r="L259"/>
  <c r="G257"/>
  <c r="I257"/>
  <c r="K257" s="1"/>
  <c r="M257" s="1"/>
  <c r="O257" s="1"/>
  <c r="Q257" s="1"/>
  <c r="E256"/>
  <c r="G256"/>
  <c r="I256" s="1"/>
  <c r="K256" s="1"/>
  <c r="M256" s="1"/>
  <c r="O256" s="1"/>
  <c r="Q256" s="1"/>
  <c r="G255"/>
  <c r="I255" s="1"/>
  <c r="K255" s="1"/>
  <c r="M255" s="1"/>
  <c r="O255" s="1"/>
  <c r="Q255" s="1"/>
  <c r="E254"/>
  <c r="G254" s="1"/>
  <c r="I254" s="1"/>
  <c r="K254" s="1"/>
  <c r="M254" s="1"/>
  <c r="O254" s="1"/>
  <c r="Q254" s="1"/>
  <c r="G252"/>
  <c r="I252" s="1"/>
  <c r="K252" s="1"/>
  <c r="M252" s="1"/>
  <c r="O252" s="1"/>
  <c r="Q252" s="1"/>
  <c r="E251"/>
  <c r="G251" s="1"/>
  <c r="I251" s="1"/>
  <c r="K251" s="1"/>
  <c r="M251" s="1"/>
  <c r="O251" s="1"/>
  <c r="Q251" s="1"/>
  <c r="J251"/>
  <c r="R251"/>
  <c r="R250" s="1"/>
  <c r="F250"/>
  <c r="H250"/>
  <c r="J250"/>
  <c r="L250"/>
  <c r="P250"/>
  <c r="S250"/>
  <c r="G249"/>
  <c r="I249"/>
  <c r="K249" s="1"/>
  <c r="M249" s="1"/>
  <c r="O249" s="1"/>
  <c r="Q249" s="1"/>
  <c r="E248"/>
  <c r="G248"/>
  <c r="H248"/>
  <c r="I248"/>
  <c r="K248" s="1"/>
  <c r="M248" s="1"/>
  <c r="O248" s="1"/>
  <c r="Q248" s="1"/>
  <c r="L248"/>
  <c r="R248"/>
  <c r="G247"/>
  <c r="I247"/>
  <c r="K247" s="1"/>
  <c r="M247" s="1"/>
  <c r="O247" s="1"/>
  <c r="Q247" s="1"/>
  <c r="E246"/>
  <c r="G246"/>
  <c r="I246" s="1"/>
  <c r="K246" s="1"/>
  <c r="M246" s="1"/>
  <c r="O246" s="1"/>
  <c r="Q246" s="1"/>
  <c r="L246"/>
  <c r="R246"/>
  <c r="S246"/>
  <c r="G245"/>
  <c r="I245"/>
  <c r="K245" s="1"/>
  <c r="M245" s="1"/>
  <c r="O245" s="1"/>
  <c r="Q245" s="1"/>
  <c r="E244"/>
  <c r="G244"/>
  <c r="I244" s="1"/>
  <c r="K244" s="1"/>
  <c r="M244" s="1"/>
  <c r="O244" s="1"/>
  <c r="Q244" s="1"/>
  <c r="L244"/>
  <c r="P244"/>
  <c r="R244"/>
  <c r="E243"/>
  <c r="G243"/>
  <c r="I243" s="1"/>
  <c r="K243" s="1"/>
  <c r="M243" s="1"/>
  <c r="O243" s="1"/>
  <c r="Q243" s="1"/>
  <c r="L243"/>
  <c r="P243"/>
  <c r="R243"/>
  <c r="G242"/>
  <c r="I242"/>
  <c r="K242" s="1"/>
  <c r="M242" s="1"/>
  <c r="O242" s="1"/>
  <c r="Q242" s="1"/>
  <c r="E241"/>
  <c r="G241"/>
  <c r="I241" s="1"/>
  <c r="K241" s="1"/>
  <c r="M241" s="1"/>
  <c r="O241" s="1"/>
  <c r="Q241" s="1"/>
  <c r="G240"/>
  <c r="I240" s="1"/>
  <c r="K240" s="1"/>
  <c r="M240" s="1"/>
  <c r="O240" s="1"/>
  <c r="Q240" s="1"/>
  <c r="E239"/>
  <c r="G239" s="1"/>
  <c r="I239" s="1"/>
  <c r="K239" s="1"/>
  <c r="M239" s="1"/>
  <c r="O239" s="1"/>
  <c r="Q239" s="1"/>
  <c r="R239"/>
  <c r="G238"/>
  <c r="I238" s="1"/>
  <c r="K238" s="1"/>
  <c r="M238" s="1"/>
  <c r="O238" s="1"/>
  <c r="Q238" s="1"/>
  <c r="E237"/>
  <c r="G237" s="1"/>
  <c r="I237" s="1"/>
  <c r="K237" s="1"/>
  <c r="M237" s="1"/>
  <c r="O237" s="1"/>
  <c r="Q237" s="1"/>
  <c r="H237"/>
  <c r="L237"/>
  <c r="R237"/>
  <c r="E236"/>
  <c r="G236" s="1"/>
  <c r="I236" s="1"/>
  <c r="K236" s="1"/>
  <c r="M236" s="1"/>
  <c r="O236" s="1"/>
  <c r="Q236" s="1"/>
  <c r="H236"/>
  <c r="L236"/>
  <c r="R236"/>
  <c r="G235"/>
  <c r="I235" s="1"/>
  <c r="K235" s="1"/>
  <c r="M235" s="1"/>
  <c r="O235" s="1"/>
  <c r="Q235" s="1"/>
  <c r="E234"/>
  <c r="F234"/>
  <c r="G234"/>
  <c r="I234" s="1"/>
  <c r="K234" s="1"/>
  <c r="M234" s="1"/>
  <c r="O234" s="1"/>
  <c r="Q234" s="1"/>
  <c r="L234"/>
  <c r="P234"/>
  <c r="R234"/>
  <c r="S234"/>
  <c r="E233"/>
  <c r="F233"/>
  <c r="G233"/>
  <c r="I233" s="1"/>
  <c r="K233" s="1"/>
  <c r="M233" s="1"/>
  <c r="O233" s="1"/>
  <c r="Q233" s="1"/>
  <c r="L233"/>
  <c r="P233"/>
  <c r="R233"/>
  <c r="S233"/>
  <c r="G232"/>
  <c r="I232" s="1"/>
  <c r="K232" s="1"/>
  <c r="M232" s="1"/>
  <c r="O232" s="1"/>
  <c r="Q232" s="1"/>
  <c r="E231"/>
  <c r="G231" s="1"/>
  <c r="I231" s="1"/>
  <c r="K231" s="1"/>
  <c r="M231" s="1"/>
  <c r="O231" s="1"/>
  <c r="Q231" s="1"/>
  <c r="G230"/>
  <c r="I230"/>
  <c r="K230" s="1"/>
  <c r="M230" s="1"/>
  <c r="O230" s="1"/>
  <c r="Q230" s="1"/>
  <c r="E229"/>
  <c r="G229"/>
  <c r="I229" s="1"/>
  <c r="K229" s="1"/>
  <c r="M229" s="1"/>
  <c r="O229" s="1"/>
  <c r="Q229" s="1"/>
  <c r="R229"/>
  <c r="E228"/>
  <c r="G228"/>
  <c r="I228" s="1"/>
  <c r="K228" s="1"/>
  <c r="M228" s="1"/>
  <c r="O228" s="1"/>
  <c r="Q228" s="1"/>
  <c r="R228"/>
  <c r="G227"/>
  <c r="I227"/>
  <c r="K227" s="1"/>
  <c r="M227" s="1"/>
  <c r="O227" s="1"/>
  <c r="Q227" s="1"/>
  <c r="E226"/>
  <c r="G226"/>
  <c r="I226" s="1"/>
  <c r="K226" s="1"/>
  <c r="M226" s="1"/>
  <c r="O226" s="1"/>
  <c r="Q226" s="1"/>
  <c r="L226"/>
  <c r="R226"/>
  <c r="E225"/>
  <c r="G225" s="1"/>
  <c r="I225" s="1"/>
  <c r="K225" s="1"/>
  <c r="M225" s="1"/>
  <c r="O225" s="1"/>
  <c r="Q225" s="1"/>
  <c r="L225"/>
  <c r="R225"/>
  <c r="R224" s="1"/>
  <c r="F224"/>
  <c r="L224"/>
  <c r="P224"/>
  <c r="S224"/>
  <c r="E193"/>
  <c r="N190"/>
  <c r="N189" s="1"/>
  <c r="R190"/>
  <c r="R189" s="1"/>
  <c r="S40"/>
  <c r="S39" s="1"/>
  <c r="S38" s="1"/>
  <c r="S58"/>
  <c r="S57"/>
  <c r="S56" s="1"/>
  <c r="S97"/>
  <c r="S99"/>
  <c r="S96"/>
  <c r="S95" s="1"/>
  <c r="S103"/>
  <c r="S105"/>
  <c r="S102"/>
  <c r="S101" s="1"/>
  <c r="S115"/>
  <c r="S114" s="1"/>
  <c r="S113" s="1"/>
  <c r="S175"/>
  <c r="S174" s="1"/>
  <c r="S185"/>
  <c r="S213"/>
  <c r="S151"/>
  <c r="S150" s="1"/>
  <c r="S149" s="1"/>
  <c r="S148" s="1"/>
  <c r="S147" s="1"/>
  <c r="G222"/>
  <c r="I222" s="1"/>
  <c r="K222" s="1"/>
  <c r="M222" s="1"/>
  <c r="O222" s="1"/>
  <c r="Q222" s="1"/>
  <c r="G221"/>
  <c r="I221" s="1"/>
  <c r="K221" s="1"/>
  <c r="M221" s="1"/>
  <c r="O221" s="1"/>
  <c r="Q221" s="1"/>
  <c r="G220"/>
  <c r="I220" s="1"/>
  <c r="K220" s="1"/>
  <c r="M220" s="1"/>
  <c r="O220" s="1"/>
  <c r="Q220" s="1"/>
  <c r="G219"/>
  <c r="I219" s="1"/>
  <c r="K219" s="1"/>
  <c r="M219" s="1"/>
  <c r="O219" s="1"/>
  <c r="Q219" s="1"/>
  <c r="G218"/>
  <c r="I218" s="1"/>
  <c r="K218" s="1"/>
  <c r="M218" s="1"/>
  <c r="O218" s="1"/>
  <c r="Q218" s="1"/>
  <c r="G217"/>
  <c r="I217" s="1"/>
  <c r="K217" s="1"/>
  <c r="M217" s="1"/>
  <c r="O217" s="1"/>
  <c r="Q217" s="1"/>
  <c r="G216"/>
  <c r="I216" s="1"/>
  <c r="K216" s="1"/>
  <c r="M216" s="1"/>
  <c r="O216" s="1"/>
  <c r="Q216" s="1"/>
  <c r="G215"/>
  <c r="I215" s="1"/>
  <c r="K215" s="1"/>
  <c r="M215" s="1"/>
  <c r="O215" s="1"/>
  <c r="Q215" s="1"/>
  <c r="G214"/>
  <c r="I214" s="1"/>
  <c r="K214" s="1"/>
  <c r="M214" s="1"/>
  <c r="O214" s="1"/>
  <c r="Q214" s="1"/>
  <c r="G213"/>
  <c r="I213" s="1"/>
  <c r="K213" s="1"/>
  <c r="M213" s="1"/>
  <c r="O213" s="1"/>
  <c r="Q213" s="1"/>
  <c r="G208"/>
  <c r="I208" s="1"/>
  <c r="K208" s="1"/>
  <c r="M208" s="1"/>
  <c r="O208" s="1"/>
  <c r="Q208" s="1"/>
  <c r="G207"/>
  <c r="I207" s="1"/>
  <c r="K207" s="1"/>
  <c r="M207" s="1"/>
  <c r="O207" s="1"/>
  <c r="Q207" s="1"/>
  <c r="G206"/>
  <c r="I206" s="1"/>
  <c r="K206" s="1"/>
  <c r="M206" s="1"/>
  <c r="O206" s="1"/>
  <c r="Q206" s="1"/>
  <c r="M205"/>
  <c r="O205" s="1"/>
  <c r="Q205" s="1"/>
  <c r="G204"/>
  <c r="I204"/>
  <c r="K204" s="1"/>
  <c r="M204" s="1"/>
  <c r="O204" s="1"/>
  <c r="Q204" s="1"/>
  <c r="K203"/>
  <c r="M203"/>
  <c r="O203" s="1"/>
  <c r="Q203" s="1"/>
  <c r="E202"/>
  <c r="G202"/>
  <c r="I202" s="1"/>
  <c r="K202" s="1"/>
  <c r="M202" s="1"/>
  <c r="O202" s="1"/>
  <c r="Q202" s="1"/>
  <c r="J202"/>
  <c r="L202"/>
  <c r="G199"/>
  <c r="I199" s="1"/>
  <c r="K199" s="1"/>
  <c r="M199" s="1"/>
  <c r="O199" s="1"/>
  <c r="Q199" s="1"/>
  <c r="G198"/>
  <c r="I198" s="1"/>
  <c r="K198" s="1"/>
  <c r="M198" s="1"/>
  <c r="O198" s="1"/>
  <c r="Q198" s="1"/>
  <c r="O196"/>
  <c r="Q196" s="1"/>
  <c r="O195"/>
  <c r="Q195" s="1"/>
  <c r="G194"/>
  <c r="I194" s="1"/>
  <c r="K194" s="1"/>
  <c r="M194" s="1"/>
  <c r="O194" s="1"/>
  <c r="Q194" s="1"/>
  <c r="G193"/>
  <c r="I193" s="1"/>
  <c r="K193" s="1"/>
  <c r="M193" s="1"/>
  <c r="O193" s="1"/>
  <c r="Q193" s="1"/>
  <c r="O192"/>
  <c r="Q192" s="1"/>
  <c r="G191"/>
  <c r="I191" s="1"/>
  <c r="K191" s="1"/>
  <c r="M191" s="1"/>
  <c r="O191" s="1"/>
  <c r="Q191" s="1"/>
  <c r="E190"/>
  <c r="E189" s="1"/>
  <c r="G189" s="1"/>
  <c r="I189" s="1"/>
  <c r="F190"/>
  <c r="G190"/>
  <c r="I190" s="1"/>
  <c r="K190" s="1"/>
  <c r="M190" s="1"/>
  <c r="O190" s="1"/>
  <c r="Q190" s="1"/>
  <c r="J190"/>
  <c r="J189" s="1"/>
  <c r="F189"/>
  <c r="G15"/>
  <c r="I15" s="1"/>
  <c r="K15" s="1"/>
  <c r="M15" s="1"/>
  <c r="O15" s="1"/>
  <c r="Q15" s="1"/>
  <c r="G14"/>
  <c r="I14" s="1"/>
  <c r="K14" s="1"/>
  <c r="M14" s="1"/>
  <c r="O14" s="1"/>
  <c r="Q14" s="1"/>
  <c r="G12"/>
  <c r="I12" s="1"/>
  <c r="K12" s="1"/>
  <c r="M12" s="1"/>
  <c r="O12" s="1"/>
  <c r="Q12" s="1"/>
  <c r="G11"/>
  <c r="I11" s="1"/>
  <c r="K11" s="1"/>
  <c r="M11" s="1"/>
  <c r="O11" s="1"/>
  <c r="Q11" s="1"/>
  <c r="G10"/>
  <c r="I10" s="1"/>
  <c r="K10" s="1"/>
  <c r="M10" s="1"/>
  <c r="O10" s="1"/>
  <c r="Q10" s="1"/>
  <c r="G9"/>
  <c r="I9" s="1"/>
  <c r="K9" s="1"/>
  <c r="M9" s="1"/>
  <c r="O9" s="1"/>
  <c r="Q9" s="1"/>
  <c r="N8"/>
  <c r="G20" i="54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19"/>
  <c r="F281"/>
  <c r="F53"/>
  <c r="F276"/>
  <c r="F275"/>
  <c r="F267"/>
  <c r="F210"/>
  <c r="F48"/>
  <c r="F40"/>
  <c r="F39"/>
  <c r="F20"/>
  <c r="F19"/>
  <c r="E325"/>
  <c r="E313"/>
  <c r="E283"/>
  <c r="E255"/>
  <c r="E254"/>
  <c r="E253"/>
  <c r="E243"/>
  <c r="E240"/>
  <c r="E224"/>
  <c r="E210"/>
  <c r="E19"/>
  <c r="F126"/>
  <c r="E126"/>
  <c r="F101"/>
  <c r="E101"/>
  <c r="E39"/>
  <c r="E40"/>
  <c r="E20"/>
  <c r="F404"/>
  <c r="E404"/>
  <c r="F391"/>
  <c r="E391"/>
  <c r="F392"/>
  <c r="E392"/>
  <c r="F393"/>
  <c r="E393"/>
  <c r="F399"/>
  <c r="E399"/>
  <c r="F400"/>
  <c r="E400"/>
  <c r="F402"/>
  <c r="E402"/>
  <c r="F394"/>
  <c r="E394"/>
  <c r="F397"/>
  <c r="E397"/>
  <c r="F395"/>
  <c r="E395"/>
  <c r="F383"/>
  <c r="F382"/>
  <c r="F381"/>
  <c r="F380"/>
  <c r="F379"/>
  <c r="E383"/>
  <c r="E382"/>
  <c r="E381"/>
  <c r="E380"/>
  <c r="E379"/>
  <c r="F366"/>
  <c r="E366"/>
  <c r="F367"/>
  <c r="E367"/>
  <c r="F368"/>
  <c r="E368"/>
  <c r="F369"/>
  <c r="E369"/>
  <c r="F374"/>
  <c r="E374"/>
  <c r="F372"/>
  <c r="E372"/>
  <c r="F370"/>
  <c r="E370"/>
  <c r="F377"/>
  <c r="E377"/>
  <c r="F332"/>
  <c r="F331"/>
  <c r="F330"/>
  <c r="F329"/>
  <c r="F337"/>
  <c r="F339"/>
  <c r="F336"/>
  <c r="F335"/>
  <c r="F344"/>
  <c r="F343"/>
  <c r="F342"/>
  <c r="F341"/>
  <c r="F334"/>
  <c r="F350"/>
  <c r="F349"/>
  <c r="F348"/>
  <c r="F347"/>
  <c r="F346"/>
  <c r="F355"/>
  <c r="F358"/>
  <c r="F354"/>
  <c r="F362"/>
  <c r="F361"/>
  <c r="F353"/>
  <c r="F352"/>
  <c r="F328"/>
  <c r="E331"/>
  <c r="E330"/>
  <c r="E329"/>
  <c r="E337"/>
  <c r="E339"/>
  <c r="E336"/>
  <c r="E335"/>
  <c r="E344"/>
  <c r="E343"/>
  <c r="E342"/>
  <c r="E341"/>
  <c r="E334"/>
  <c r="E350"/>
  <c r="E349"/>
  <c r="E348"/>
  <c r="E347"/>
  <c r="E346"/>
  <c r="E355"/>
  <c r="E358"/>
  <c r="E354"/>
  <c r="E362"/>
  <c r="E361"/>
  <c r="E353"/>
  <c r="E352"/>
  <c r="E328"/>
  <c r="E332"/>
  <c r="F315"/>
  <c r="F314"/>
  <c r="F319"/>
  <c r="F323"/>
  <c r="F318"/>
  <c r="F317"/>
  <c r="F325"/>
  <c r="F313"/>
  <c r="E315"/>
  <c r="E314"/>
  <c r="E319"/>
  <c r="E323"/>
  <c r="E318"/>
  <c r="E317"/>
  <c r="F310"/>
  <c r="F288"/>
  <c r="F290"/>
  <c r="F292"/>
  <c r="F287"/>
  <c r="F298"/>
  <c r="F297"/>
  <c r="F305"/>
  <c r="F307"/>
  <c r="F304"/>
  <c r="F286"/>
  <c r="F285"/>
  <c r="F284"/>
  <c r="F283"/>
  <c r="E288"/>
  <c r="E290"/>
  <c r="E292"/>
  <c r="E287"/>
  <c r="E298"/>
  <c r="E297"/>
  <c r="E305"/>
  <c r="E307"/>
  <c r="E304"/>
  <c r="E286"/>
  <c r="E285"/>
  <c r="E310"/>
  <c r="E284"/>
  <c r="F215"/>
  <c r="F218"/>
  <c r="F214"/>
  <c r="F213"/>
  <c r="F212"/>
  <c r="F222"/>
  <c r="F211"/>
  <c r="F227"/>
  <c r="F230"/>
  <c r="F226"/>
  <c r="F225"/>
  <c r="F240"/>
  <c r="F224"/>
  <c r="F247"/>
  <c r="F246"/>
  <c r="F245"/>
  <c r="F244"/>
  <c r="F255"/>
  <c r="F257"/>
  <c r="F254"/>
  <c r="F253"/>
  <c r="F260"/>
  <c r="F243"/>
  <c r="F265"/>
  <c r="F264"/>
  <c r="F263"/>
  <c r="F262"/>
  <c r="F270"/>
  <c r="F269"/>
  <c r="F268"/>
  <c r="F277"/>
  <c r="E215"/>
  <c r="E218"/>
  <c r="E214"/>
  <c r="E213"/>
  <c r="E212"/>
  <c r="E222"/>
  <c r="E211"/>
  <c r="E227"/>
  <c r="E230"/>
  <c r="E226"/>
  <c r="E225"/>
  <c r="E247"/>
  <c r="E251"/>
  <c r="E246"/>
  <c r="E245"/>
  <c r="E244"/>
  <c r="E257"/>
  <c r="E260"/>
  <c r="E265"/>
  <c r="E264"/>
  <c r="E263"/>
  <c r="E262"/>
  <c r="E270"/>
  <c r="E269"/>
  <c r="E268"/>
  <c r="E277"/>
  <c r="E281"/>
  <c r="E276"/>
  <c r="E275"/>
  <c r="E267"/>
  <c r="F174"/>
  <c r="F173"/>
  <c r="F168"/>
  <c r="F181"/>
  <c r="F185"/>
  <c r="F180"/>
  <c r="F187"/>
  <c r="F179"/>
  <c r="F192"/>
  <c r="F191"/>
  <c r="F190"/>
  <c r="F198"/>
  <c r="F194"/>
  <c r="F201"/>
  <c r="F189"/>
  <c r="F206"/>
  <c r="F205"/>
  <c r="F204"/>
  <c r="F167"/>
  <c r="E174"/>
  <c r="E173"/>
  <c r="E168"/>
  <c r="E181"/>
  <c r="E185"/>
  <c r="E180"/>
  <c r="E187"/>
  <c r="E179"/>
  <c r="E192"/>
  <c r="E191"/>
  <c r="E190"/>
  <c r="E198"/>
  <c r="E194"/>
  <c r="E201"/>
  <c r="E189"/>
  <c r="E206"/>
  <c r="E205"/>
  <c r="E204"/>
  <c r="E167"/>
  <c r="F151"/>
  <c r="F150"/>
  <c r="F154"/>
  <c r="F153"/>
  <c r="F149"/>
  <c r="F158"/>
  <c r="F157"/>
  <c r="F156"/>
  <c r="F162"/>
  <c r="F161"/>
  <c r="F160"/>
  <c r="F165"/>
  <c r="F164"/>
  <c r="F148"/>
  <c r="E151"/>
  <c r="E150"/>
  <c r="E154"/>
  <c r="E153"/>
  <c r="E149"/>
  <c r="E158"/>
  <c r="E157"/>
  <c r="E156"/>
  <c r="E162"/>
  <c r="E161"/>
  <c r="E160"/>
  <c r="E165"/>
  <c r="E164"/>
  <c r="E148"/>
  <c r="F142"/>
  <c r="F144"/>
  <c r="F141"/>
  <c r="F140"/>
  <c r="F139"/>
  <c r="E142"/>
  <c r="E144"/>
  <c r="E141"/>
  <c r="E140"/>
  <c r="E139"/>
  <c r="F132"/>
  <c r="F136"/>
  <c r="F131"/>
  <c r="F130"/>
  <c r="F129"/>
  <c r="E132"/>
  <c r="E136"/>
  <c r="E131"/>
  <c r="E130"/>
  <c r="E129"/>
  <c r="F127"/>
  <c r="E127"/>
  <c r="F112"/>
  <c r="F111"/>
  <c r="F110"/>
  <c r="F116"/>
  <c r="F115"/>
  <c r="F114"/>
  <c r="F120"/>
  <c r="F119"/>
  <c r="F118"/>
  <c r="F124"/>
  <c r="F123"/>
  <c r="F122"/>
  <c r="F109"/>
  <c r="E112"/>
  <c r="E111"/>
  <c r="E110"/>
  <c r="E116"/>
  <c r="E115"/>
  <c r="E114"/>
  <c r="E120"/>
  <c r="E119"/>
  <c r="E118"/>
  <c r="E124"/>
  <c r="E123"/>
  <c r="E122"/>
  <c r="E109"/>
  <c r="F105"/>
  <c r="F104"/>
  <c r="F103"/>
  <c r="F102"/>
  <c r="E105"/>
  <c r="E104"/>
  <c r="E103"/>
  <c r="E102"/>
  <c r="F96"/>
  <c r="F95"/>
  <c r="F99"/>
  <c r="F98"/>
  <c r="F94"/>
  <c r="F93"/>
  <c r="E96"/>
  <c r="E95"/>
  <c r="E99"/>
  <c r="E98"/>
  <c r="E94"/>
  <c r="E93"/>
  <c r="F90"/>
  <c r="F89"/>
  <c r="F88"/>
  <c r="F87"/>
  <c r="E90"/>
  <c r="E89"/>
  <c r="E88"/>
  <c r="E87"/>
  <c r="F85"/>
  <c r="F84"/>
  <c r="F83"/>
  <c r="F82"/>
  <c r="E85"/>
  <c r="E84"/>
  <c r="E83"/>
  <c r="E82"/>
  <c r="F78"/>
  <c r="F80"/>
  <c r="F77"/>
  <c r="F76"/>
  <c r="E78"/>
  <c r="E80"/>
  <c r="E77"/>
  <c r="E76"/>
  <c r="F62"/>
  <c r="F66"/>
  <c r="F61"/>
  <c r="F60"/>
  <c r="F71"/>
  <c r="F74"/>
  <c r="F70"/>
  <c r="F69"/>
  <c r="F59"/>
  <c r="E62"/>
  <c r="E66"/>
  <c r="E61"/>
  <c r="E60"/>
  <c r="E71"/>
  <c r="E74"/>
  <c r="E70"/>
  <c r="E69"/>
  <c r="E59"/>
  <c r="F57"/>
  <c r="E57"/>
  <c r="F49"/>
  <c r="E49"/>
  <c r="E53"/>
  <c r="E48"/>
  <c r="F42"/>
  <c r="F41"/>
  <c r="E42"/>
  <c r="E41"/>
  <c r="F24"/>
  <c r="F23"/>
  <c r="F22"/>
  <c r="F21"/>
  <c r="E24"/>
  <c r="E23"/>
  <c r="E22"/>
  <c r="E21"/>
  <c r="F33"/>
  <c r="F36"/>
  <c r="F32"/>
  <c r="F31"/>
  <c r="F30"/>
  <c r="E33"/>
  <c r="E36"/>
  <c r="E32"/>
  <c r="E31"/>
  <c r="E30"/>
  <c r="N113" i="47"/>
  <c r="N117"/>
  <c r="N121"/>
  <c r="N120"/>
  <c r="N112"/>
  <c r="N111"/>
  <c r="N110"/>
  <c r="M113"/>
  <c r="M117"/>
  <c r="M121"/>
  <c r="M120"/>
  <c r="M112"/>
  <c r="M111"/>
  <c r="M110"/>
  <c r="O110"/>
  <c r="N350"/>
  <c r="N346"/>
  <c r="N345"/>
  <c r="N344"/>
  <c r="N339"/>
  <c r="N338"/>
  <c r="N337"/>
  <c r="N336"/>
  <c r="N322"/>
  <c r="N314"/>
  <c r="N317"/>
  <c r="N313"/>
  <c r="N319"/>
  <c r="N312"/>
  <c r="N311"/>
  <c r="N304"/>
  <c r="N307"/>
  <c r="N303"/>
  <c r="N302"/>
  <c r="N301"/>
  <c r="N300"/>
  <c r="N332"/>
  <c r="N334"/>
  <c r="N331"/>
  <c r="N330"/>
  <c r="N329"/>
  <c r="N299"/>
  <c r="N356"/>
  <c r="N355"/>
  <c r="N354"/>
  <c r="N353"/>
  <c r="N352"/>
  <c r="N362"/>
  <c r="N361"/>
  <c r="N360"/>
  <c r="N359"/>
  <c r="N358"/>
  <c r="N298"/>
  <c r="N398"/>
  <c r="N400"/>
  <c r="N397"/>
  <c r="N408"/>
  <c r="N407"/>
  <c r="N415"/>
  <c r="N414"/>
  <c r="N396"/>
  <c r="N395"/>
  <c r="N422"/>
  <c r="N421"/>
  <c r="N426"/>
  <c r="N430"/>
  <c r="N425"/>
  <c r="N424"/>
  <c r="N420"/>
  <c r="N394"/>
  <c r="N390"/>
  <c r="N389"/>
  <c r="N388"/>
  <c r="N387"/>
  <c r="N386"/>
  <c r="N385"/>
  <c r="N384"/>
  <c r="N14"/>
  <c r="N13"/>
  <c r="N12"/>
  <c r="N24"/>
  <c r="N27"/>
  <c r="N23"/>
  <c r="N22"/>
  <c r="N21"/>
  <c r="N32"/>
  <c r="N38"/>
  <c r="N42"/>
  <c r="N37"/>
  <c r="N31"/>
  <c r="N30"/>
  <c r="N46"/>
  <c r="N51"/>
  <c r="N54"/>
  <c r="N50"/>
  <c r="N49"/>
  <c r="N48"/>
  <c r="N58"/>
  <c r="N60"/>
  <c r="N57"/>
  <c r="N56"/>
  <c r="N65"/>
  <c r="N64"/>
  <c r="N63"/>
  <c r="N62"/>
  <c r="N70"/>
  <c r="N69"/>
  <c r="N68"/>
  <c r="N67"/>
  <c r="N11"/>
  <c r="N76"/>
  <c r="N75"/>
  <c r="N74"/>
  <c r="N80"/>
  <c r="N79"/>
  <c r="N78"/>
  <c r="N84"/>
  <c r="N83"/>
  <c r="N82"/>
  <c r="N88"/>
  <c r="N87"/>
  <c r="N86"/>
  <c r="N73"/>
  <c r="N91"/>
  <c r="N96"/>
  <c r="N95"/>
  <c r="N94"/>
  <c r="N100"/>
  <c r="N99"/>
  <c r="N98"/>
  <c r="N103"/>
  <c r="N102"/>
  <c r="N93"/>
  <c r="N90"/>
  <c r="N108"/>
  <c r="N107"/>
  <c r="N106"/>
  <c r="N105"/>
  <c r="N10"/>
  <c r="N130"/>
  <c r="N129"/>
  <c r="N128"/>
  <c r="N127"/>
  <c r="N126"/>
  <c r="N140"/>
  <c r="N139"/>
  <c r="N143"/>
  <c r="N142"/>
  <c r="N138"/>
  <c r="N137"/>
  <c r="N149"/>
  <c r="N148"/>
  <c r="N147"/>
  <c r="N146"/>
  <c r="N145"/>
  <c r="N161"/>
  <c r="N163"/>
  <c r="N160"/>
  <c r="N168"/>
  <c r="N165"/>
  <c r="N159"/>
  <c r="N158"/>
  <c r="N170"/>
  <c r="N157"/>
  <c r="N125"/>
  <c r="N179"/>
  <c r="N178"/>
  <c r="N177"/>
  <c r="N176"/>
  <c r="N189"/>
  <c r="N188"/>
  <c r="N187"/>
  <c r="N186"/>
  <c r="N175"/>
  <c r="N174"/>
  <c r="N200"/>
  <c r="N199"/>
  <c r="N198"/>
  <c r="N197"/>
  <c r="N196"/>
  <c r="N195"/>
  <c r="N208"/>
  <c r="N212"/>
  <c r="N207"/>
  <c r="N214"/>
  <c r="N206"/>
  <c r="N205"/>
  <c r="N218"/>
  <c r="N217"/>
  <c r="N222"/>
  <c r="N221"/>
  <c r="N220"/>
  <c r="N216"/>
  <c r="N226"/>
  <c r="N225"/>
  <c r="N224"/>
  <c r="N204"/>
  <c r="N231"/>
  <c r="N243"/>
  <c r="N242"/>
  <c r="N248"/>
  <c r="N247"/>
  <c r="N246"/>
  <c r="N259"/>
  <c r="N256"/>
  <c r="N266"/>
  <c r="N265"/>
  <c r="N264"/>
  <c r="N255"/>
  <c r="N245"/>
  <c r="N271"/>
  <c r="N273"/>
  <c r="N276"/>
  <c r="N270"/>
  <c r="N269"/>
  <c r="N280"/>
  <c r="N279"/>
  <c r="N284"/>
  <c r="N283"/>
  <c r="N278"/>
  <c r="N290"/>
  <c r="N292"/>
  <c r="N289"/>
  <c r="N288"/>
  <c r="N287"/>
  <c r="N295"/>
  <c r="N294"/>
  <c r="N230"/>
  <c r="N368"/>
  <c r="N367"/>
  <c r="N366"/>
  <c r="N365"/>
  <c r="N374"/>
  <c r="N376"/>
  <c r="N373"/>
  <c r="N372"/>
  <c r="N371"/>
  <c r="N370"/>
  <c r="N380"/>
  <c r="N379"/>
  <c r="N378"/>
  <c r="N364"/>
  <c r="N9"/>
  <c r="M350"/>
  <c r="M346"/>
  <c r="M345"/>
  <c r="M344"/>
  <c r="M339"/>
  <c r="M338"/>
  <c r="M337"/>
  <c r="M336"/>
  <c r="M322"/>
  <c r="M314"/>
  <c r="M317"/>
  <c r="M313"/>
  <c r="M319"/>
  <c r="M312"/>
  <c r="M311"/>
  <c r="M304"/>
  <c r="M307"/>
  <c r="M303"/>
  <c r="M302"/>
  <c r="M301"/>
  <c r="M300"/>
  <c r="M332"/>
  <c r="M334"/>
  <c r="M331"/>
  <c r="M330"/>
  <c r="M329"/>
  <c r="M299"/>
  <c r="M356"/>
  <c r="M355"/>
  <c r="M354"/>
  <c r="M353"/>
  <c r="M352"/>
  <c r="M362"/>
  <c r="M361"/>
  <c r="M360"/>
  <c r="M359"/>
  <c r="M358"/>
  <c r="M298"/>
  <c r="M398"/>
  <c r="M400"/>
  <c r="M397"/>
  <c r="M408"/>
  <c r="M407"/>
  <c r="M415"/>
  <c r="M414"/>
  <c r="M396"/>
  <c r="M395"/>
  <c r="M422"/>
  <c r="M421"/>
  <c r="M426"/>
  <c r="M430"/>
  <c r="M425"/>
  <c r="M424"/>
  <c r="M420"/>
  <c r="M394"/>
  <c r="M390"/>
  <c r="M389"/>
  <c r="M388"/>
  <c r="M387"/>
  <c r="M386"/>
  <c r="M385"/>
  <c r="M384"/>
  <c r="M14"/>
  <c r="M13"/>
  <c r="M12"/>
  <c r="M24"/>
  <c r="M27"/>
  <c r="M23"/>
  <c r="M22"/>
  <c r="M21"/>
  <c r="M32"/>
  <c r="M38"/>
  <c r="M42"/>
  <c r="M37"/>
  <c r="M31"/>
  <c r="M30"/>
  <c r="M46"/>
  <c r="M51"/>
  <c r="M54"/>
  <c r="M50"/>
  <c r="M49"/>
  <c r="M48"/>
  <c r="M58"/>
  <c r="M60"/>
  <c r="M57"/>
  <c r="M56"/>
  <c r="M65"/>
  <c r="M64"/>
  <c r="M63"/>
  <c r="M62"/>
  <c r="M70"/>
  <c r="M69"/>
  <c r="M68"/>
  <c r="M67"/>
  <c r="M11"/>
  <c r="M76"/>
  <c r="M75"/>
  <c r="M74"/>
  <c r="M80"/>
  <c r="M79"/>
  <c r="M78"/>
  <c r="M84"/>
  <c r="M83"/>
  <c r="M82"/>
  <c r="M88"/>
  <c r="M87"/>
  <c r="M86"/>
  <c r="M73"/>
  <c r="M91"/>
  <c r="M96"/>
  <c r="M95"/>
  <c r="M94"/>
  <c r="M100"/>
  <c r="M99"/>
  <c r="M98"/>
  <c r="M103"/>
  <c r="M102"/>
  <c r="M93"/>
  <c r="M90"/>
  <c r="M108"/>
  <c r="M107"/>
  <c r="M106"/>
  <c r="M105"/>
  <c r="M10"/>
  <c r="M130"/>
  <c r="M129"/>
  <c r="M128"/>
  <c r="M127"/>
  <c r="M126"/>
  <c r="M140"/>
  <c r="M139"/>
  <c r="M143"/>
  <c r="M142"/>
  <c r="M138"/>
  <c r="M137"/>
  <c r="M149"/>
  <c r="M148"/>
  <c r="M147"/>
  <c r="M146"/>
  <c r="M145"/>
  <c r="M161"/>
  <c r="M163"/>
  <c r="M160"/>
  <c r="M168"/>
  <c r="M165"/>
  <c r="M159"/>
  <c r="M158"/>
  <c r="M170"/>
  <c r="M157"/>
  <c r="M125"/>
  <c r="M179"/>
  <c r="M183"/>
  <c r="M178"/>
  <c r="M177"/>
  <c r="M176"/>
  <c r="M189"/>
  <c r="M188"/>
  <c r="M187"/>
  <c r="M186"/>
  <c r="M175"/>
  <c r="M174"/>
  <c r="M200"/>
  <c r="M199"/>
  <c r="M198"/>
  <c r="M197"/>
  <c r="M196"/>
  <c r="M195"/>
  <c r="M208"/>
  <c r="M212"/>
  <c r="M207"/>
  <c r="M214"/>
  <c r="M206"/>
  <c r="M205"/>
  <c r="M218"/>
  <c r="M217"/>
  <c r="M222"/>
  <c r="M221"/>
  <c r="M220"/>
  <c r="M216"/>
  <c r="M226"/>
  <c r="M225"/>
  <c r="M224"/>
  <c r="M204"/>
  <c r="M231"/>
  <c r="M243"/>
  <c r="M242"/>
  <c r="M248"/>
  <c r="M247"/>
  <c r="M246"/>
  <c r="M259"/>
  <c r="M256"/>
  <c r="M266"/>
  <c r="M265"/>
  <c r="M264"/>
  <c r="M255"/>
  <c r="M245"/>
  <c r="M271"/>
  <c r="M273"/>
  <c r="M276"/>
  <c r="M270"/>
  <c r="M269"/>
  <c r="M280"/>
  <c r="M279"/>
  <c r="M284"/>
  <c r="M283"/>
  <c r="M278"/>
  <c r="M290"/>
  <c r="M292"/>
  <c r="M289"/>
  <c r="M288"/>
  <c r="M287"/>
  <c r="M295"/>
  <c r="M294"/>
  <c r="M230"/>
  <c r="M368"/>
  <c r="M367"/>
  <c r="M366"/>
  <c r="M365"/>
  <c r="M374"/>
  <c r="M376"/>
  <c r="M373"/>
  <c r="M372"/>
  <c r="M371"/>
  <c r="M370"/>
  <c r="M380"/>
  <c r="M379"/>
  <c r="M378"/>
  <c r="M364"/>
  <c r="M9"/>
  <c r="O404"/>
  <c r="O405"/>
  <c r="O407"/>
  <c r="O408"/>
  <c r="O409"/>
  <c r="O410"/>
  <c r="O412"/>
  <c r="O414"/>
  <c r="O415"/>
  <c r="O416"/>
  <c r="O418"/>
  <c r="O420"/>
  <c r="O421"/>
  <c r="O422"/>
  <c r="O423"/>
  <c r="O424"/>
  <c r="O425"/>
  <c r="O426"/>
  <c r="O427"/>
  <c r="O428"/>
  <c r="O429"/>
  <c r="O430"/>
  <c r="O431"/>
  <c r="O342"/>
  <c r="O343"/>
  <c r="O299"/>
  <c r="O300"/>
  <c r="O332"/>
  <c r="O328"/>
  <c r="O128"/>
  <c r="O171"/>
  <c r="O117"/>
  <c r="M432"/>
  <c r="M419"/>
  <c r="M417"/>
  <c r="M413"/>
  <c r="M411"/>
  <c r="M406"/>
  <c r="O14"/>
  <c r="O15"/>
  <c r="D91" i="49"/>
  <c r="D64"/>
  <c r="D27"/>
  <c r="D15"/>
  <c r="D61"/>
  <c r="D10"/>
  <c r="D94"/>
  <c r="D92"/>
  <c r="D87"/>
  <c r="E88"/>
  <c r="E89"/>
  <c r="D82"/>
  <c r="D70"/>
  <c r="E81"/>
  <c r="E69"/>
  <c r="E49"/>
  <c r="D42"/>
  <c r="D36"/>
  <c r="D24"/>
  <c r="D20"/>
  <c r="D13"/>
  <c r="D11"/>
  <c r="D48"/>
  <c r="C64"/>
  <c r="C24"/>
  <c r="C42"/>
  <c r="C10"/>
  <c r="C87"/>
  <c r="C82"/>
  <c r="C70"/>
  <c r="D65"/>
  <c r="C65"/>
  <c r="C48"/>
  <c r="C36"/>
  <c r="C27"/>
  <c r="C20"/>
  <c r="C15"/>
  <c r="C13"/>
  <c r="C11"/>
  <c r="N19" i="47"/>
  <c r="N123"/>
  <c r="H51"/>
  <c r="J51"/>
  <c r="H53"/>
  <c r="J53"/>
  <c r="H127"/>
  <c r="J127"/>
  <c r="H177"/>
  <c r="J177"/>
  <c r="F196"/>
  <c r="F195"/>
  <c r="F194"/>
  <c r="H194"/>
  <c r="J194"/>
  <c r="L194"/>
  <c r="F211"/>
  <c r="F210"/>
  <c r="H210"/>
  <c r="J210"/>
  <c r="H221"/>
  <c r="J221"/>
  <c r="L223"/>
  <c r="L222"/>
  <c r="L221"/>
  <c r="H267"/>
  <c r="J267"/>
  <c r="F315"/>
  <c r="F313"/>
  <c r="H313"/>
  <c r="J313"/>
  <c r="F367"/>
  <c r="F365"/>
  <c r="F364"/>
  <c r="F363"/>
  <c r="H363"/>
  <c r="J363"/>
  <c r="L367"/>
  <c r="L366"/>
  <c r="L365"/>
  <c r="L364"/>
  <c r="L363"/>
  <c r="H379"/>
  <c r="J379"/>
  <c r="H380"/>
  <c r="J380"/>
  <c r="H381"/>
  <c r="J381"/>
  <c r="F394"/>
  <c r="F393"/>
  <c r="H393"/>
  <c r="J393"/>
  <c r="L394"/>
  <c r="L393"/>
  <c r="O390"/>
  <c r="O389"/>
  <c r="O382"/>
  <c r="H403"/>
  <c r="J403"/>
  <c r="O402"/>
  <c r="H402"/>
  <c r="J402"/>
  <c r="H344"/>
  <c r="J344"/>
  <c r="O344"/>
  <c r="F341"/>
  <c r="H341"/>
  <c r="J341"/>
  <c r="O341"/>
  <c r="F340"/>
  <c r="H340"/>
  <c r="J340"/>
  <c r="O340"/>
  <c r="O318"/>
  <c r="O208"/>
  <c r="O209"/>
  <c r="O207"/>
  <c r="O178"/>
  <c r="O164"/>
  <c r="O107"/>
  <c r="O108"/>
  <c r="H111"/>
  <c r="J111"/>
  <c r="O40"/>
  <c r="O39"/>
  <c r="O38"/>
  <c r="F34"/>
  <c r="H34"/>
  <c r="J34"/>
  <c r="H18"/>
  <c r="J18"/>
  <c r="H401"/>
  <c r="J401"/>
  <c r="O401"/>
  <c r="F400"/>
  <c r="H400"/>
  <c r="J400"/>
  <c r="O400"/>
  <c r="H399"/>
  <c r="J399"/>
  <c r="O399"/>
  <c r="J398"/>
  <c r="O398"/>
  <c r="F398"/>
  <c r="J397"/>
  <c r="O397"/>
  <c r="F397"/>
  <c r="J396"/>
  <c r="O396"/>
  <c r="F396"/>
  <c r="H395"/>
  <c r="J395"/>
  <c r="O395"/>
  <c r="H394"/>
  <c r="J394"/>
  <c r="O394"/>
  <c r="O393"/>
  <c r="O392"/>
  <c r="L392"/>
  <c r="J392"/>
  <c r="F392"/>
  <c r="H392"/>
  <c r="J391"/>
  <c r="O391"/>
  <c r="F391"/>
  <c r="O388"/>
  <c r="J387"/>
  <c r="L387"/>
  <c r="O387"/>
  <c r="F387"/>
  <c r="F386"/>
  <c r="H386"/>
  <c r="J386"/>
  <c r="L386"/>
  <c r="O386"/>
  <c r="H385"/>
  <c r="J385"/>
  <c r="O385"/>
  <c r="F384"/>
  <c r="H384"/>
  <c r="J384"/>
  <c r="L384"/>
  <c r="O384"/>
  <c r="F383"/>
  <c r="H383"/>
  <c r="J383"/>
  <c r="L383"/>
  <c r="O383"/>
  <c r="O381"/>
  <c r="O380"/>
  <c r="O379"/>
  <c r="H378"/>
  <c r="J378"/>
  <c r="O378"/>
  <c r="F377"/>
  <c r="H377"/>
  <c r="J377"/>
  <c r="O377"/>
  <c r="H376"/>
  <c r="J376"/>
  <c r="O376"/>
  <c r="K376"/>
  <c r="F375"/>
  <c r="H375"/>
  <c r="J375"/>
  <c r="L375"/>
  <c r="O375"/>
  <c r="K375"/>
  <c r="H374"/>
  <c r="J374"/>
  <c r="O374"/>
  <c r="F373"/>
  <c r="H373"/>
  <c r="J373"/>
  <c r="O373"/>
  <c r="K373"/>
  <c r="O372"/>
  <c r="L372"/>
  <c r="K372"/>
  <c r="F372"/>
  <c r="H372"/>
  <c r="J372"/>
  <c r="O371"/>
  <c r="L371"/>
  <c r="K371"/>
  <c r="F371"/>
  <c r="H371"/>
  <c r="J371"/>
  <c r="L370"/>
  <c r="K370"/>
  <c r="F370"/>
  <c r="H370"/>
  <c r="J370"/>
  <c r="O369"/>
  <c r="L369"/>
  <c r="K369"/>
  <c r="F369"/>
  <c r="H369"/>
  <c r="J369"/>
  <c r="H368"/>
  <c r="J368"/>
  <c r="O368"/>
  <c r="J367"/>
  <c r="O367"/>
  <c r="F366"/>
  <c r="H366"/>
  <c r="J366"/>
  <c r="O366"/>
  <c r="H365"/>
  <c r="J365"/>
  <c r="O365"/>
  <c r="H364"/>
  <c r="J364"/>
  <c r="O364"/>
  <c r="O363"/>
  <c r="F362"/>
  <c r="H362"/>
  <c r="J362"/>
  <c r="L362"/>
  <c r="O362"/>
  <c r="O361"/>
  <c r="L361"/>
  <c r="K361"/>
  <c r="F361"/>
  <c r="H361"/>
  <c r="J361"/>
  <c r="H360"/>
  <c r="J360"/>
  <c r="O360"/>
  <c r="H359"/>
  <c r="J359"/>
  <c r="O359"/>
  <c r="O358"/>
  <c r="L358"/>
  <c r="F358"/>
  <c r="H358"/>
  <c r="J358"/>
  <c r="H357"/>
  <c r="J357"/>
  <c r="O357"/>
  <c r="F356"/>
  <c r="H356"/>
  <c r="J356"/>
  <c r="O356"/>
  <c r="H355"/>
  <c r="J355"/>
  <c r="O355"/>
  <c r="F354"/>
  <c r="H354"/>
  <c r="J354"/>
  <c r="L354"/>
  <c r="O354"/>
  <c r="F353"/>
  <c r="H353"/>
  <c r="J353"/>
  <c r="O353"/>
  <c r="F352"/>
  <c r="H352"/>
  <c r="J352"/>
  <c r="O352"/>
  <c r="F351"/>
  <c r="H351"/>
  <c r="J351"/>
  <c r="O351"/>
  <c r="O350"/>
  <c r="L350"/>
  <c r="F350"/>
  <c r="H350"/>
  <c r="J350"/>
  <c r="H349"/>
  <c r="J349"/>
  <c r="O349"/>
  <c r="F348"/>
  <c r="H348"/>
  <c r="J348"/>
  <c r="O348"/>
  <c r="F347"/>
  <c r="H347"/>
  <c r="J347"/>
  <c r="O347"/>
  <c r="F346"/>
  <c r="H346"/>
  <c r="J346"/>
  <c r="O346"/>
  <c r="F345"/>
  <c r="H345"/>
  <c r="J345"/>
  <c r="O345"/>
  <c r="F339"/>
  <c r="H339"/>
  <c r="J339"/>
  <c r="L339"/>
  <c r="O339"/>
  <c r="O338"/>
  <c r="H338"/>
  <c r="J337"/>
  <c r="O337"/>
  <c r="K337"/>
  <c r="F337"/>
  <c r="H337"/>
  <c r="J336"/>
  <c r="O336"/>
  <c r="K336"/>
  <c r="F336"/>
  <c r="H336"/>
  <c r="J335"/>
  <c r="O335"/>
  <c r="K335"/>
  <c r="F335"/>
  <c r="H335"/>
  <c r="J334"/>
  <c r="O334"/>
  <c r="K334"/>
  <c r="F334"/>
  <c r="H334"/>
  <c r="O333"/>
  <c r="L333"/>
  <c r="K333"/>
  <c r="J333"/>
  <c r="F333"/>
  <c r="H333"/>
  <c r="H331"/>
  <c r="J331"/>
  <c r="O331"/>
  <c r="F330"/>
  <c r="H330"/>
  <c r="J330"/>
  <c r="O330"/>
  <c r="J329"/>
  <c r="O329"/>
  <c r="F329"/>
  <c r="H329"/>
  <c r="J327"/>
  <c r="O327"/>
  <c r="F327"/>
  <c r="H327"/>
  <c r="J326"/>
  <c r="O326"/>
  <c r="F326"/>
  <c r="H326"/>
  <c r="O325"/>
  <c r="J325"/>
  <c r="F325"/>
  <c r="H325"/>
  <c r="H324"/>
  <c r="J324"/>
  <c r="O324"/>
  <c r="F323"/>
  <c r="H323"/>
  <c r="J323"/>
  <c r="O323"/>
  <c r="H322"/>
  <c r="J322"/>
  <c r="O322"/>
  <c r="F321"/>
  <c r="H321"/>
  <c r="J321"/>
  <c r="O321"/>
  <c r="F320"/>
  <c r="H320"/>
  <c r="J320"/>
  <c r="O320"/>
  <c r="F319"/>
  <c r="H319"/>
  <c r="J319"/>
  <c r="O319"/>
  <c r="H317"/>
  <c r="J317"/>
  <c r="O317"/>
  <c r="H316"/>
  <c r="J316"/>
  <c r="O316"/>
  <c r="H315"/>
  <c r="J315"/>
  <c r="O315"/>
  <c r="F314"/>
  <c r="H314"/>
  <c r="J314"/>
  <c r="O314"/>
  <c r="O313"/>
  <c r="O312"/>
  <c r="F312"/>
  <c r="H312"/>
  <c r="J312"/>
  <c r="H311"/>
  <c r="J311"/>
  <c r="O311"/>
  <c r="F310"/>
  <c r="H310"/>
  <c r="J310"/>
  <c r="L310"/>
  <c r="O310"/>
  <c r="H309"/>
  <c r="J309"/>
  <c r="O309"/>
  <c r="F308"/>
  <c r="H308"/>
  <c r="J308"/>
  <c r="L308"/>
  <c r="O308"/>
  <c r="F307"/>
  <c r="H307"/>
  <c r="J307"/>
  <c r="L307"/>
  <c r="O307"/>
  <c r="F306"/>
  <c r="H306"/>
  <c r="J306"/>
  <c r="L306"/>
  <c r="O306"/>
  <c r="F305"/>
  <c r="H305"/>
  <c r="J305"/>
  <c r="L305"/>
  <c r="O305"/>
  <c r="J304"/>
  <c r="O304"/>
  <c r="J303"/>
  <c r="O303"/>
  <c r="O302"/>
  <c r="H302"/>
  <c r="H301"/>
  <c r="J301"/>
  <c r="O301"/>
  <c r="H298"/>
  <c r="J298"/>
  <c r="O298"/>
  <c r="J297"/>
  <c r="L297"/>
  <c r="O297"/>
  <c r="H297"/>
  <c r="G297"/>
  <c r="F297"/>
  <c r="H296"/>
  <c r="J296"/>
  <c r="O296"/>
  <c r="H295"/>
  <c r="J295"/>
  <c r="O295"/>
  <c r="F294"/>
  <c r="H294"/>
  <c r="J294"/>
  <c r="O294"/>
  <c r="K294"/>
  <c r="J293"/>
  <c r="L293"/>
  <c r="O293"/>
  <c r="K293"/>
  <c r="H293"/>
  <c r="G293"/>
  <c r="F293"/>
  <c r="O292"/>
  <c r="L292"/>
  <c r="K292"/>
  <c r="J292"/>
  <c r="I292"/>
  <c r="H292"/>
  <c r="F292"/>
  <c r="O291"/>
  <c r="L291"/>
  <c r="K291"/>
  <c r="J291"/>
  <c r="I291"/>
  <c r="H291"/>
  <c r="F291"/>
  <c r="O290"/>
  <c r="H290"/>
  <c r="H289"/>
  <c r="J289"/>
  <c r="O289"/>
  <c r="H288"/>
  <c r="J288"/>
  <c r="O288"/>
  <c r="J287"/>
  <c r="L287"/>
  <c r="O287"/>
  <c r="F287"/>
  <c r="H287"/>
  <c r="H286"/>
  <c r="J286"/>
  <c r="O286"/>
  <c r="H285"/>
  <c r="J285"/>
  <c r="O285"/>
  <c r="F284"/>
  <c r="H284"/>
  <c r="J284"/>
  <c r="L284"/>
  <c r="O284"/>
  <c r="K284"/>
  <c r="J283"/>
  <c r="L283"/>
  <c r="O283"/>
  <c r="K283"/>
  <c r="F283"/>
  <c r="H283"/>
  <c r="O282"/>
  <c r="L282"/>
  <c r="K282"/>
  <c r="J282"/>
  <c r="F282"/>
  <c r="H282"/>
  <c r="O281"/>
  <c r="L281"/>
  <c r="K281"/>
  <c r="J281"/>
  <c r="F281"/>
  <c r="H281"/>
  <c r="O280"/>
  <c r="L280"/>
  <c r="K280"/>
  <c r="J280"/>
  <c r="F280"/>
  <c r="H280"/>
  <c r="J279"/>
  <c r="L279"/>
  <c r="O279"/>
  <c r="K279"/>
  <c r="I279"/>
  <c r="F279"/>
  <c r="H279"/>
  <c r="O278"/>
  <c r="L278"/>
  <c r="K278"/>
  <c r="J278"/>
  <c r="I278"/>
  <c r="F278"/>
  <c r="H278"/>
  <c r="H277"/>
  <c r="J277"/>
  <c r="O277"/>
  <c r="F276"/>
  <c r="H276"/>
  <c r="J276"/>
  <c r="O276"/>
  <c r="F275"/>
  <c r="H275"/>
  <c r="J275"/>
  <c r="L275"/>
  <c r="O275"/>
  <c r="H274"/>
  <c r="J274"/>
  <c r="O274"/>
  <c r="F273"/>
  <c r="H273"/>
  <c r="J273"/>
  <c r="O273"/>
  <c r="H272"/>
  <c r="J272"/>
  <c r="O272"/>
  <c r="F271"/>
  <c r="G271"/>
  <c r="H271"/>
  <c r="J271"/>
  <c r="O271"/>
  <c r="F270"/>
  <c r="G270"/>
  <c r="H270"/>
  <c r="J270"/>
  <c r="O270"/>
  <c r="F269"/>
  <c r="G269"/>
  <c r="H269"/>
  <c r="J269"/>
  <c r="L269"/>
  <c r="O269"/>
  <c r="F268"/>
  <c r="G268"/>
  <c r="H268"/>
  <c r="J268"/>
  <c r="O268"/>
  <c r="O267"/>
  <c r="H266"/>
  <c r="J266"/>
  <c r="O266"/>
  <c r="F265"/>
  <c r="H265"/>
  <c r="J265"/>
  <c r="L265"/>
  <c r="O265"/>
  <c r="O264"/>
  <c r="L264"/>
  <c r="F264"/>
  <c r="H264"/>
  <c r="J264"/>
  <c r="H263"/>
  <c r="J263"/>
  <c r="O263"/>
  <c r="F261"/>
  <c r="G261"/>
  <c r="H261"/>
  <c r="J261"/>
  <c r="L261"/>
  <c r="O261"/>
  <c r="O260"/>
  <c r="L260"/>
  <c r="F260"/>
  <c r="G260"/>
  <c r="H260"/>
  <c r="J260"/>
  <c r="O259"/>
  <c r="H259"/>
  <c r="L258"/>
  <c r="O258"/>
  <c r="F258"/>
  <c r="G258"/>
  <c r="H258"/>
  <c r="L257"/>
  <c r="O257"/>
  <c r="F257"/>
  <c r="G257"/>
  <c r="H257"/>
  <c r="H256"/>
  <c r="J256"/>
  <c r="O256"/>
  <c r="F255"/>
  <c r="G255"/>
  <c r="H255"/>
  <c r="J255"/>
  <c r="L255"/>
  <c r="O255"/>
  <c r="O254"/>
  <c r="L254"/>
  <c r="F254"/>
  <c r="G254"/>
  <c r="H254"/>
  <c r="J254"/>
  <c r="H253"/>
  <c r="J253"/>
  <c r="O253"/>
  <c r="H252"/>
  <c r="J252"/>
  <c r="O252"/>
  <c r="F251"/>
  <c r="H251"/>
  <c r="J251"/>
  <c r="L251"/>
  <c r="O251"/>
  <c r="F250"/>
  <c r="H250"/>
  <c r="J250"/>
  <c r="L250"/>
  <c r="O250"/>
  <c r="F249"/>
  <c r="H249"/>
  <c r="J249"/>
  <c r="L249"/>
  <c r="O249"/>
  <c r="H248"/>
  <c r="J248"/>
  <c r="L248"/>
  <c r="O248"/>
  <c r="F247"/>
  <c r="G247"/>
  <c r="H247"/>
  <c r="J247"/>
  <c r="L247"/>
  <c r="O247"/>
  <c r="K247"/>
  <c r="F246"/>
  <c r="G246"/>
  <c r="H246"/>
  <c r="J246"/>
  <c r="L246"/>
  <c r="O246"/>
  <c r="K246"/>
  <c r="H245"/>
  <c r="J245"/>
  <c r="O245"/>
  <c r="F244"/>
  <c r="H244"/>
  <c r="J244"/>
  <c r="O244"/>
  <c r="F243"/>
  <c r="H243"/>
  <c r="J243"/>
  <c r="O243"/>
  <c r="F242"/>
  <c r="H242"/>
  <c r="J242"/>
  <c r="L242"/>
  <c r="O242"/>
  <c r="H241"/>
  <c r="J241"/>
  <c r="O241"/>
  <c r="G240"/>
  <c r="H240"/>
  <c r="J240"/>
  <c r="O240"/>
  <c r="K240"/>
  <c r="H239"/>
  <c r="J239"/>
  <c r="O239"/>
  <c r="H238"/>
  <c r="J238"/>
  <c r="O238"/>
  <c r="O237"/>
  <c r="H237"/>
  <c r="G236"/>
  <c r="H236"/>
  <c r="J236"/>
  <c r="O236"/>
  <c r="K236"/>
  <c r="F235"/>
  <c r="G235"/>
  <c r="H235"/>
  <c r="J235"/>
  <c r="L235"/>
  <c r="O235"/>
  <c r="K235"/>
  <c r="F234"/>
  <c r="G234"/>
  <c r="H234"/>
  <c r="J234"/>
  <c r="L234"/>
  <c r="O234"/>
  <c r="K234"/>
  <c r="G233"/>
  <c r="H233"/>
  <c r="J233"/>
  <c r="L233"/>
  <c r="O233"/>
  <c r="K233"/>
  <c r="H232"/>
  <c r="J232"/>
  <c r="O232"/>
  <c r="F231"/>
  <c r="H231"/>
  <c r="J231"/>
  <c r="L231"/>
  <c r="O231"/>
  <c r="F230"/>
  <c r="H230"/>
  <c r="J230"/>
  <c r="L230"/>
  <c r="O230"/>
  <c r="H229"/>
  <c r="J229"/>
  <c r="L229"/>
  <c r="O229"/>
  <c r="F229"/>
  <c r="F228"/>
  <c r="G228"/>
  <c r="H228"/>
  <c r="J228"/>
  <c r="L228"/>
  <c r="O228"/>
  <c r="K228"/>
  <c r="O227"/>
  <c r="L227"/>
  <c r="K227"/>
  <c r="F227"/>
  <c r="G227"/>
  <c r="H227"/>
  <c r="J227"/>
  <c r="H226"/>
  <c r="J226"/>
  <c r="O226"/>
  <c r="F225"/>
  <c r="H225"/>
  <c r="J225"/>
  <c r="O225"/>
  <c r="F224"/>
  <c r="H224"/>
  <c r="J224"/>
  <c r="O224"/>
  <c r="F223"/>
  <c r="H223"/>
  <c r="J223"/>
  <c r="O223"/>
  <c r="H222"/>
  <c r="J222"/>
  <c r="O222"/>
  <c r="O221"/>
  <c r="F220"/>
  <c r="H220"/>
  <c r="J220"/>
  <c r="L220"/>
  <c r="O220"/>
  <c r="H219"/>
  <c r="J219"/>
  <c r="L219"/>
  <c r="O219"/>
  <c r="F218"/>
  <c r="H218"/>
  <c r="J218"/>
  <c r="O218"/>
  <c r="F217"/>
  <c r="H217"/>
  <c r="J217"/>
  <c r="O217"/>
  <c r="F216"/>
  <c r="H216"/>
  <c r="J216"/>
  <c r="O216"/>
  <c r="O215"/>
  <c r="F215"/>
  <c r="H215"/>
  <c r="J215"/>
  <c r="O214"/>
  <c r="L214"/>
  <c r="K214"/>
  <c r="F214"/>
  <c r="G214"/>
  <c r="H214"/>
  <c r="J214"/>
  <c r="H213"/>
  <c r="J213"/>
  <c r="O213"/>
  <c r="H212"/>
  <c r="J212"/>
  <c r="O212"/>
  <c r="H211"/>
  <c r="J211"/>
  <c r="O211"/>
  <c r="O210"/>
  <c r="H206"/>
  <c r="J206"/>
  <c r="O206"/>
  <c r="F205"/>
  <c r="H205"/>
  <c r="J205"/>
  <c r="O205"/>
  <c r="H204"/>
  <c r="J204"/>
  <c r="O204"/>
  <c r="H203"/>
  <c r="J203"/>
  <c r="O203"/>
  <c r="H202"/>
  <c r="J202"/>
  <c r="O202"/>
  <c r="F201"/>
  <c r="H201"/>
  <c r="J201"/>
  <c r="O201"/>
  <c r="F200"/>
  <c r="H200"/>
  <c r="J200"/>
  <c r="O200"/>
  <c r="F199"/>
  <c r="H199"/>
  <c r="I199"/>
  <c r="J199"/>
  <c r="O199"/>
  <c r="F198"/>
  <c r="H198"/>
  <c r="I198"/>
  <c r="J198"/>
  <c r="O198"/>
  <c r="H197"/>
  <c r="J197"/>
  <c r="O197"/>
  <c r="H196"/>
  <c r="J196"/>
  <c r="O196"/>
  <c r="H195"/>
  <c r="J195"/>
  <c r="O195"/>
  <c r="O194"/>
  <c r="F193"/>
  <c r="H193"/>
  <c r="I193"/>
  <c r="J193"/>
  <c r="L193"/>
  <c r="O193"/>
  <c r="H192"/>
  <c r="J192"/>
  <c r="L192"/>
  <c r="O192"/>
  <c r="H191"/>
  <c r="J191"/>
  <c r="L191"/>
  <c r="O191"/>
  <c r="H190"/>
  <c r="J190"/>
  <c r="L190"/>
  <c r="O190"/>
  <c r="F189"/>
  <c r="H189"/>
  <c r="J189"/>
  <c r="L189"/>
  <c r="O189"/>
  <c r="F188"/>
  <c r="H188"/>
  <c r="J188"/>
  <c r="O188"/>
  <c r="F187"/>
  <c r="H187"/>
  <c r="J187"/>
  <c r="O187"/>
  <c r="F186"/>
  <c r="H186"/>
  <c r="J186"/>
  <c r="O186"/>
  <c r="F185"/>
  <c r="H185"/>
  <c r="J185"/>
  <c r="O185"/>
  <c r="F184"/>
  <c r="H184"/>
  <c r="J184"/>
  <c r="O184"/>
  <c r="H183"/>
  <c r="J183"/>
  <c r="O183"/>
  <c r="F182"/>
  <c r="H182"/>
  <c r="J182"/>
  <c r="O182"/>
  <c r="F181"/>
  <c r="H181"/>
  <c r="J181"/>
  <c r="O181"/>
  <c r="F180"/>
  <c r="H180"/>
  <c r="J180"/>
  <c r="O180"/>
  <c r="F179"/>
  <c r="H179"/>
  <c r="J179"/>
  <c r="O179"/>
  <c r="O177"/>
  <c r="H176"/>
  <c r="J176"/>
  <c r="O176"/>
  <c r="F175"/>
  <c r="H175"/>
  <c r="J175"/>
  <c r="O175"/>
  <c r="H174"/>
  <c r="J174"/>
  <c r="O174"/>
  <c r="F173"/>
  <c r="H173"/>
  <c r="J173"/>
  <c r="O173"/>
  <c r="F172"/>
  <c r="H172"/>
  <c r="J172"/>
  <c r="O172"/>
  <c r="F170"/>
  <c r="H170"/>
  <c r="J170"/>
  <c r="O170"/>
  <c r="F169"/>
  <c r="H169"/>
  <c r="J169"/>
  <c r="O169"/>
  <c r="O168"/>
  <c r="F168"/>
  <c r="H168"/>
  <c r="J168"/>
  <c r="O167"/>
  <c r="F167"/>
  <c r="H167"/>
  <c r="J167"/>
  <c r="O166"/>
  <c r="O165"/>
  <c r="H163"/>
  <c r="J163"/>
  <c r="O163"/>
  <c r="J162"/>
  <c r="L162"/>
  <c r="O162"/>
  <c r="K162"/>
  <c r="H162"/>
  <c r="H161"/>
  <c r="J161"/>
  <c r="O161"/>
  <c r="F160"/>
  <c r="H160"/>
  <c r="J160"/>
  <c r="O160"/>
  <c r="H159"/>
  <c r="J159"/>
  <c r="O159"/>
  <c r="F158"/>
  <c r="H158"/>
  <c r="J158"/>
  <c r="O158"/>
  <c r="F157"/>
  <c r="H157"/>
  <c r="J157"/>
  <c r="O157"/>
  <c r="H156"/>
  <c r="J156"/>
  <c r="O156"/>
  <c r="F155"/>
  <c r="H155"/>
  <c r="J155"/>
  <c r="O155"/>
  <c r="H154"/>
  <c r="J154"/>
  <c r="O154"/>
  <c r="F153"/>
  <c r="H153"/>
  <c r="J153"/>
  <c r="O153"/>
  <c r="F152"/>
  <c r="H152"/>
  <c r="J152"/>
  <c r="O152"/>
  <c r="F151"/>
  <c r="H151"/>
  <c r="J151"/>
  <c r="O151"/>
  <c r="F150"/>
  <c r="H150"/>
  <c r="J150"/>
  <c r="O150"/>
  <c r="O149"/>
  <c r="L149"/>
  <c r="K149"/>
  <c r="F149"/>
  <c r="H149"/>
  <c r="J149"/>
  <c r="H148"/>
  <c r="J148"/>
  <c r="O148"/>
  <c r="F147"/>
  <c r="H147"/>
  <c r="J147"/>
  <c r="O147"/>
  <c r="F146"/>
  <c r="H146"/>
  <c r="J146"/>
  <c r="O146"/>
  <c r="F145"/>
  <c r="H145"/>
  <c r="J145"/>
  <c r="O145"/>
  <c r="F144"/>
  <c r="H144"/>
  <c r="J144"/>
  <c r="O144"/>
  <c r="F143"/>
  <c r="H143"/>
  <c r="J143"/>
  <c r="O143"/>
  <c r="H142"/>
  <c r="J142"/>
  <c r="O142"/>
  <c r="F141"/>
  <c r="H141"/>
  <c r="J141"/>
  <c r="O141"/>
  <c r="F140"/>
  <c r="H140"/>
  <c r="J140"/>
  <c r="O140"/>
  <c r="H139"/>
  <c r="J139"/>
  <c r="O139"/>
  <c r="F138"/>
  <c r="H138"/>
  <c r="J138"/>
  <c r="O138"/>
  <c r="F137"/>
  <c r="H137"/>
  <c r="J137"/>
  <c r="O137"/>
  <c r="H136"/>
  <c r="J136"/>
  <c r="O136"/>
  <c r="F135"/>
  <c r="H135"/>
  <c r="I135"/>
  <c r="J135"/>
  <c r="L135"/>
  <c r="O135"/>
  <c r="F134"/>
  <c r="H134"/>
  <c r="I134"/>
  <c r="J134"/>
  <c r="L134"/>
  <c r="O134"/>
  <c r="H133"/>
  <c r="J133"/>
  <c r="O133"/>
  <c r="F132"/>
  <c r="H132"/>
  <c r="I132"/>
  <c r="J132"/>
  <c r="O132"/>
  <c r="F131"/>
  <c r="H131"/>
  <c r="I131"/>
  <c r="J131"/>
  <c r="L131"/>
  <c r="O131"/>
  <c r="F130"/>
  <c r="H130"/>
  <c r="I130"/>
  <c r="J130"/>
  <c r="L130"/>
  <c r="O130"/>
  <c r="F129"/>
  <c r="H129"/>
  <c r="I129"/>
  <c r="J129"/>
  <c r="L129"/>
  <c r="O129"/>
  <c r="O127"/>
  <c r="H126"/>
  <c r="J126"/>
  <c r="O126"/>
  <c r="F125"/>
  <c r="H125"/>
  <c r="J125"/>
  <c r="O125"/>
  <c r="O124"/>
  <c r="H124"/>
  <c r="J124"/>
  <c r="F123"/>
  <c r="H123"/>
  <c r="J123"/>
  <c r="O123"/>
  <c r="F122"/>
  <c r="H122"/>
  <c r="J122"/>
  <c r="O122"/>
  <c r="F121"/>
  <c r="H121"/>
  <c r="J121"/>
  <c r="O121"/>
  <c r="F120"/>
  <c r="H120"/>
  <c r="J120"/>
  <c r="O120"/>
  <c r="O119"/>
  <c r="F119"/>
  <c r="H119"/>
  <c r="J119"/>
  <c r="O118"/>
  <c r="L118"/>
  <c r="K118"/>
  <c r="F118"/>
  <c r="H118"/>
  <c r="I118"/>
  <c r="J118"/>
  <c r="H116"/>
  <c r="J116"/>
  <c r="O116"/>
  <c r="F115"/>
  <c r="H115"/>
  <c r="J115"/>
  <c r="L115"/>
  <c r="O115"/>
  <c r="H114"/>
  <c r="J114"/>
  <c r="O114"/>
  <c r="H113"/>
  <c r="J113"/>
  <c r="O113"/>
  <c r="H112"/>
  <c r="J112"/>
  <c r="O112"/>
  <c r="O111"/>
  <c r="F109"/>
  <c r="H109"/>
  <c r="J109"/>
  <c r="O109"/>
  <c r="H106"/>
  <c r="J106"/>
  <c r="O106"/>
  <c r="F105"/>
  <c r="H105"/>
  <c r="J105"/>
  <c r="L105"/>
  <c r="O105"/>
  <c r="O104"/>
  <c r="L104"/>
  <c r="F104"/>
  <c r="H104"/>
  <c r="J104"/>
  <c r="O103"/>
  <c r="L103"/>
  <c r="F103"/>
  <c r="H103"/>
  <c r="J103"/>
  <c r="F102"/>
  <c r="H102"/>
  <c r="J102"/>
  <c r="L102"/>
  <c r="O102"/>
  <c r="H101"/>
  <c r="J101"/>
  <c r="O101"/>
  <c r="F100"/>
  <c r="H100"/>
  <c r="J100"/>
  <c r="L100"/>
  <c r="O100"/>
  <c r="F99"/>
  <c r="H99"/>
  <c r="J99"/>
  <c r="L99"/>
  <c r="O99"/>
  <c r="F98"/>
  <c r="H98"/>
  <c r="J98"/>
  <c r="L98"/>
  <c r="O98"/>
  <c r="F97"/>
  <c r="H97"/>
  <c r="J97"/>
  <c r="L97"/>
  <c r="O97"/>
  <c r="H96"/>
  <c r="J96"/>
  <c r="O96"/>
  <c r="F95"/>
  <c r="H95"/>
  <c r="J95"/>
  <c r="O95"/>
  <c r="F94"/>
  <c r="H94"/>
  <c r="J94"/>
  <c r="O94"/>
  <c r="H93"/>
  <c r="J93"/>
  <c r="O93"/>
  <c r="F92"/>
  <c r="H92"/>
  <c r="J92"/>
  <c r="L92"/>
  <c r="O92"/>
  <c r="F91"/>
  <c r="H91"/>
  <c r="J91"/>
  <c r="L91"/>
  <c r="O91"/>
  <c r="F90"/>
  <c r="H90"/>
  <c r="J90"/>
  <c r="L90"/>
  <c r="O90"/>
  <c r="H89"/>
  <c r="J89"/>
  <c r="O89"/>
  <c r="F88"/>
  <c r="H88"/>
  <c r="J88"/>
  <c r="O88"/>
  <c r="F87"/>
  <c r="H87"/>
  <c r="J87"/>
  <c r="O87"/>
  <c r="F86"/>
  <c r="H86"/>
  <c r="J86"/>
  <c r="O86"/>
  <c r="J85"/>
  <c r="O85"/>
  <c r="F85"/>
  <c r="H85"/>
  <c r="H84"/>
  <c r="J84"/>
  <c r="O84"/>
  <c r="H83"/>
  <c r="J83"/>
  <c r="O83"/>
  <c r="F82"/>
  <c r="H82"/>
  <c r="J82"/>
  <c r="O82"/>
  <c r="H81"/>
  <c r="J81"/>
  <c r="O81"/>
  <c r="F80"/>
  <c r="H80"/>
  <c r="J80"/>
  <c r="O80"/>
  <c r="F79"/>
  <c r="H79"/>
  <c r="J79"/>
  <c r="O79"/>
  <c r="O78"/>
  <c r="F78"/>
  <c r="H78"/>
  <c r="J78"/>
  <c r="H77"/>
  <c r="J77"/>
  <c r="O77"/>
  <c r="F76"/>
  <c r="H76"/>
  <c r="J76"/>
  <c r="O76"/>
  <c r="F75"/>
  <c r="H75"/>
  <c r="J75"/>
  <c r="O75"/>
  <c r="O74"/>
  <c r="F74"/>
  <c r="H74"/>
  <c r="J74"/>
  <c r="H73"/>
  <c r="J73"/>
  <c r="O73"/>
  <c r="F72"/>
  <c r="H72"/>
  <c r="J72"/>
  <c r="O72"/>
  <c r="F71"/>
  <c r="H71"/>
  <c r="J71"/>
  <c r="O71"/>
  <c r="O70"/>
  <c r="F70"/>
  <c r="H70"/>
  <c r="J70"/>
  <c r="H69"/>
  <c r="J69"/>
  <c r="O69"/>
  <c r="F68"/>
  <c r="H68"/>
  <c r="J68"/>
  <c r="O68"/>
  <c r="F67"/>
  <c r="H67"/>
  <c r="J67"/>
  <c r="O67"/>
  <c r="O66"/>
  <c r="F66"/>
  <c r="H66"/>
  <c r="J66"/>
  <c r="F65"/>
  <c r="H65"/>
  <c r="J65"/>
  <c r="L65"/>
  <c r="O65"/>
  <c r="H64"/>
  <c r="J64"/>
  <c r="O64"/>
  <c r="H63"/>
  <c r="J63"/>
  <c r="O63"/>
  <c r="F62"/>
  <c r="H62"/>
  <c r="J62"/>
  <c r="O62"/>
  <c r="F61"/>
  <c r="H61"/>
  <c r="J61"/>
  <c r="O61"/>
  <c r="K61"/>
  <c r="F60"/>
  <c r="H60"/>
  <c r="J60"/>
  <c r="O60"/>
  <c r="K60"/>
  <c r="F59"/>
  <c r="H59"/>
  <c r="J59"/>
  <c r="O59"/>
  <c r="K59"/>
  <c r="H58"/>
  <c r="J58"/>
  <c r="O58"/>
  <c r="H57"/>
  <c r="I57"/>
  <c r="J57"/>
  <c r="O57"/>
  <c r="K57"/>
  <c r="F56"/>
  <c r="H56"/>
  <c r="I56"/>
  <c r="J56"/>
  <c r="O56"/>
  <c r="K56"/>
  <c r="H55"/>
  <c r="I55"/>
  <c r="J55"/>
  <c r="O55"/>
  <c r="K55"/>
  <c r="O54"/>
  <c r="L54"/>
  <c r="K54"/>
  <c r="H54"/>
  <c r="I54"/>
  <c r="J54"/>
  <c r="O53"/>
  <c r="F52"/>
  <c r="H52"/>
  <c r="J52"/>
  <c r="L52"/>
  <c r="O52"/>
  <c r="O51"/>
  <c r="F50"/>
  <c r="H50"/>
  <c r="J50"/>
  <c r="O50"/>
  <c r="F49"/>
  <c r="H49"/>
  <c r="J49"/>
  <c r="L49"/>
  <c r="O49"/>
  <c r="F48"/>
  <c r="H48"/>
  <c r="J48"/>
  <c r="L48"/>
  <c r="O48"/>
  <c r="H47"/>
  <c r="J47"/>
  <c r="O47"/>
  <c r="H46"/>
  <c r="J46"/>
  <c r="O46"/>
  <c r="H45"/>
  <c r="J45"/>
  <c r="O45"/>
  <c r="F44"/>
  <c r="H44"/>
  <c r="J44"/>
  <c r="O44"/>
  <c r="F43"/>
  <c r="H43"/>
  <c r="J43"/>
  <c r="O43"/>
  <c r="F42"/>
  <c r="H42"/>
  <c r="J42"/>
  <c r="O42"/>
  <c r="F41"/>
  <c r="H41"/>
  <c r="J41"/>
  <c r="O41"/>
  <c r="H37"/>
  <c r="J37"/>
  <c r="O37"/>
  <c r="H36"/>
  <c r="J36"/>
  <c r="O36"/>
  <c r="H35"/>
  <c r="J35"/>
  <c r="O35"/>
  <c r="O34"/>
  <c r="H33"/>
  <c r="J33"/>
  <c r="F32"/>
  <c r="H32"/>
  <c r="J32"/>
  <c r="O32"/>
  <c r="F31"/>
  <c r="H31"/>
  <c r="J31"/>
  <c r="O31"/>
  <c r="F30"/>
  <c r="H30"/>
  <c r="I30"/>
  <c r="J30"/>
  <c r="O30"/>
  <c r="O29"/>
  <c r="F29"/>
  <c r="H29"/>
  <c r="I29"/>
  <c r="J29"/>
  <c r="H28"/>
  <c r="J28"/>
  <c r="O28"/>
  <c r="H27"/>
  <c r="J27"/>
  <c r="O27"/>
  <c r="F26"/>
  <c r="H26"/>
  <c r="J26"/>
  <c r="O26"/>
  <c r="H25"/>
  <c r="J25"/>
  <c r="O25"/>
  <c r="F24"/>
  <c r="H24"/>
  <c r="J24"/>
  <c r="O24"/>
  <c r="F23"/>
  <c r="H23"/>
  <c r="J23"/>
  <c r="O23"/>
  <c r="F22"/>
  <c r="H22"/>
  <c r="J22"/>
  <c r="O22"/>
  <c r="O21"/>
  <c r="F21"/>
  <c r="H21"/>
  <c r="J21"/>
  <c r="H20"/>
  <c r="J20"/>
  <c r="O20"/>
  <c r="F19"/>
  <c r="H19"/>
  <c r="J19"/>
  <c r="O19"/>
  <c r="O18"/>
  <c r="F17"/>
  <c r="H17"/>
  <c r="J17"/>
  <c r="O17"/>
  <c r="F16"/>
  <c r="H16"/>
  <c r="J16"/>
  <c r="O16"/>
  <c r="F13"/>
  <c r="H13"/>
  <c r="J13"/>
  <c r="O13"/>
  <c r="O12"/>
  <c r="F12"/>
  <c r="H12"/>
  <c r="J12"/>
  <c r="O11"/>
  <c r="L11"/>
  <c r="F11"/>
  <c r="H11"/>
  <c r="I11"/>
  <c r="J11"/>
  <c r="O10"/>
  <c r="L10"/>
  <c r="K10"/>
  <c r="F10"/>
  <c r="H10"/>
  <c r="I10"/>
  <c r="J10"/>
  <c r="O9"/>
  <c r="L9"/>
  <c r="K9"/>
  <c r="F9"/>
  <c r="G9"/>
  <c r="H9"/>
  <c r="I9"/>
  <c r="J9"/>
  <c r="C94" i="49"/>
  <c r="E94"/>
  <c r="E90"/>
  <c r="E87"/>
  <c r="E85"/>
  <c r="E84"/>
  <c r="E83"/>
  <c r="E82"/>
  <c r="E80"/>
  <c r="E79"/>
  <c r="E78"/>
  <c r="E77"/>
  <c r="E75"/>
  <c r="E74"/>
  <c r="E73"/>
  <c r="E72"/>
  <c r="E71"/>
  <c r="E70"/>
  <c r="E68"/>
  <c r="E67"/>
  <c r="E66"/>
  <c r="E65"/>
  <c r="E64"/>
  <c r="E63"/>
  <c r="E60"/>
  <c r="E59"/>
  <c r="E58"/>
  <c r="E57"/>
  <c r="E56"/>
  <c r="E55"/>
  <c r="E54"/>
  <c r="E53"/>
  <c r="E52"/>
  <c r="E51"/>
  <c r="E50"/>
  <c r="E48"/>
  <c r="E47"/>
  <c r="E46"/>
  <c r="E45"/>
  <c r="E43"/>
  <c r="E42"/>
  <c r="E41"/>
  <c r="E40"/>
  <c r="E39"/>
  <c r="E38"/>
  <c r="E37"/>
  <c r="E36"/>
  <c r="E34"/>
  <c r="E33"/>
  <c r="E31"/>
  <c r="E30"/>
  <c r="E29"/>
  <c r="E28"/>
  <c r="E27"/>
  <c r="E25"/>
  <c r="E24"/>
  <c r="E23"/>
  <c r="E21"/>
  <c r="E20"/>
  <c r="E19"/>
  <c r="E18"/>
  <c r="E17"/>
  <c r="E16"/>
  <c r="E15"/>
  <c r="E14"/>
  <c r="E13"/>
  <c r="E12"/>
  <c r="E11"/>
  <c r="E10"/>
  <c r="O261" i="55" l="1"/>
  <c r="Q261" s="1"/>
  <c r="K261"/>
  <c r="O262"/>
  <c r="Q262" s="1"/>
  <c r="K262"/>
  <c r="O268"/>
  <c r="Q268" s="1"/>
  <c r="I268"/>
  <c r="O271"/>
  <c r="Q271" s="1"/>
  <c r="I271"/>
  <c r="O274"/>
  <c r="Q274" s="1"/>
  <c r="I274"/>
  <c r="U212"/>
  <c r="V212" s="1"/>
  <c r="T212"/>
  <c r="T211"/>
  <c r="U211"/>
  <c r="U200"/>
  <c r="V200" s="1"/>
  <c r="T200"/>
  <c r="U164"/>
  <c r="V164" s="1"/>
  <c r="T164"/>
  <c r="T163"/>
  <c r="U163"/>
  <c r="U161"/>
  <c r="V161" s="1"/>
  <c r="T161"/>
  <c r="T160"/>
  <c r="U160"/>
  <c r="K189"/>
  <c r="M189" s="1"/>
  <c r="O189" s="1"/>
  <c r="Q189" s="1"/>
  <c r="S37"/>
  <c r="S27" s="1"/>
  <c r="O263"/>
  <c r="Q263" s="1"/>
  <c r="K263"/>
  <c r="U210"/>
  <c r="V210" s="1"/>
  <c r="T210"/>
  <c r="T209"/>
  <c r="U209"/>
  <c r="T201"/>
  <c r="U201"/>
  <c r="U166"/>
  <c r="V166" s="1"/>
  <c r="T166"/>
  <c r="T165"/>
  <c r="U165"/>
  <c r="U162"/>
  <c r="V162" s="1"/>
  <c r="T162"/>
  <c r="S94"/>
  <c r="G177"/>
  <c r="I177" s="1"/>
  <c r="K177" s="1"/>
  <c r="M177" s="1"/>
  <c r="O177" s="1"/>
  <c r="Q177" s="1"/>
  <c r="E224"/>
  <c r="G224" s="1"/>
  <c r="I224" s="1"/>
  <c r="K224" s="1"/>
  <c r="M224" s="1"/>
  <c r="O224" s="1"/>
  <c r="Q224" s="1"/>
  <c r="E253"/>
  <c r="G253" s="1"/>
  <c r="I253" s="1"/>
  <c r="K253" s="1"/>
  <c r="M253" s="1"/>
  <c r="O253" s="1"/>
  <c r="Q253" s="1"/>
  <c r="K264"/>
  <c r="E267"/>
  <c r="I269"/>
  <c r="I272"/>
  <c r="E273"/>
  <c r="G273" s="1"/>
  <c r="I275"/>
  <c r="I276"/>
  <c r="I279"/>
  <c r="G181"/>
  <c r="I181" s="1"/>
  <c r="K181" s="1"/>
  <c r="M181" s="1"/>
  <c r="O181" s="1"/>
  <c r="Q181" s="1"/>
  <c r="G178"/>
  <c r="I178" s="1"/>
  <c r="K178" s="1"/>
  <c r="M178" s="1"/>
  <c r="O178" s="1"/>
  <c r="Q178" s="1"/>
  <c r="T23"/>
  <c r="U23"/>
  <c r="V23" s="1"/>
  <c r="U22"/>
  <c r="T22"/>
  <c r="V39"/>
  <c r="T38"/>
  <c r="U142"/>
  <c r="T142"/>
  <c r="V38"/>
  <c r="U9"/>
  <c r="V10"/>
  <c r="G124"/>
  <c r="I124" s="1"/>
  <c r="K124" s="1"/>
  <c r="M124" s="1"/>
  <c r="O124" s="1"/>
  <c r="Q124" s="1"/>
  <c r="R94"/>
  <c r="R37"/>
  <c r="R27" s="1"/>
  <c r="L94"/>
  <c r="J223"/>
  <c r="J8" s="1"/>
  <c r="H223"/>
  <c r="H8" s="1"/>
  <c r="F37"/>
  <c r="F27" s="1"/>
  <c r="F223" s="1"/>
  <c r="F8" s="1"/>
  <c r="E94"/>
  <c r="G94" s="1"/>
  <c r="I94" s="1"/>
  <c r="K94" s="1"/>
  <c r="M94" s="1"/>
  <c r="O94" s="1"/>
  <c r="Q94" s="1"/>
  <c r="T94"/>
  <c r="T224"/>
  <c r="U224"/>
  <c r="V224" s="1"/>
  <c r="U94"/>
  <c r="V94" s="1"/>
  <c r="U61"/>
  <c r="T61"/>
  <c r="E56"/>
  <c r="G56" s="1"/>
  <c r="I56" s="1"/>
  <c r="K56" s="1"/>
  <c r="M56" s="1"/>
  <c r="O56" s="1"/>
  <c r="Q56" s="1"/>
  <c r="G57"/>
  <c r="I57" s="1"/>
  <c r="K57" s="1"/>
  <c r="M57" s="1"/>
  <c r="O57" s="1"/>
  <c r="Q57" s="1"/>
  <c r="E38"/>
  <c r="G39"/>
  <c r="I39" s="1"/>
  <c r="K39" s="1"/>
  <c r="M39" s="1"/>
  <c r="O39" s="1"/>
  <c r="Q39" s="1"/>
  <c r="E28"/>
  <c r="G29"/>
  <c r="I29" s="1"/>
  <c r="K29" s="1"/>
  <c r="M29" s="1"/>
  <c r="O29" s="1"/>
  <c r="Q29" s="1"/>
  <c r="V57"/>
  <c r="T56"/>
  <c r="T29"/>
  <c r="V30"/>
  <c r="V49"/>
  <c r="U48"/>
  <c r="V48" s="1"/>
  <c r="P223"/>
  <c r="P8" s="1"/>
  <c r="T139"/>
  <c r="T135" s="1"/>
  <c r="V56"/>
  <c r="G50"/>
  <c r="I50" s="1"/>
  <c r="K50" s="1"/>
  <c r="M50" s="1"/>
  <c r="O50" s="1"/>
  <c r="Q50" s="1"/>
  <c r="L223" l="1"/>
  <c r="L8"/>
  <c r="G267"/>
  <c r="E266"/>
  <c r="T37"/>
  <c r="T28"/>
  <c r="V29"/>
  <c r="G28"/>
  <c r="I28" s="1"/>
  <c r="K28" s="1"/>
  <c r="M28" s="1"/>
  <c r="O28" s="1"/>
  <c r="Q28" s="1"/>
  <c r="E27"/>
  <c r="E37"/>
  <c r="G37" s="1"/>
  <c r="I37" s="1"/>
  <c r="K37" s="1"/>
  <c r="M37" s="1"/>
  <c r="O37" s="1"/>
  <c r="Q37" s="1"/>
  <c r="G38"/>
  <c r="I38" s="1"/>
  <c r="K38" s="1"/>
  <c r="M38" s="1"/>
  <c r="O38" s="1"/>
  <c r="Q38" s="1"/>
  <c r="V9"/>
  <c r="U139"/>
  <c r="V142"/>
  <c r="O273"/>
  <c r="Q273" s="1"/>
  <c r="I273"/>
  <c r="V61"/>
  <c r="R223"/>
  <c r="R8" s="1"/>
  <c r="U37"/>
  <c r="V22"/>
  <c r="V165"/>
  <c r="V201"/>
  <c r="V209"/>
  <c r="S223"/>
  <c r="S8" s="1"/>
  <c r="V160"/>
  <c r="V163"/>
  <c r="V211"/>
  <c r="G27" l="1"/>
  <c r="I27" s="1"/>
  <c r="K27" s="1"/>
  <c r="M27" s="1"/>
  <c r="O27" s="1"/>
  <c r="Q27" s="1"/>
  <c r="E223"/>
  <c r="O267"/>
  <c r="Q267" s="1"/>
  <c r="I267"/>
  <c r="V37"/>
  <c r="U27"/>
  <c r="U135"/>
  <c r="V135" s="1"/>
  <c r="V139"/>
  <c r="T27"/>
  <c r="T223" s="1"/>
  <c r="T8" s="1"/>
  <c r="V28"/>
  <c r="G266"/>
  <c r="E265"/>
  <c r="O266" l="1"/>
  <c r="Q266" s="1"/>
  <c r="I266"/>
  <c r="G265"/>
  <c r="E250"/>
  <c r="G250" s="1"/>
  <c r="I250" s="1"/>
  <c r="K250" s="1"/>
  <c r="M250" s="1"/>
  <c r="O250" s="1"/>
  <c r="Q250" s="1"/>
  <c r="V27"/>
  <c r="U223"/>
  <c r="G223"/>
  <c r="I223" s="1"/>
  <c r="K223" s="1"/>
  <c r="M223" s="1"/>
  <c r="O223" s="1"/>
  <c r="Q223" s="1"/>
  <c r="E8"/>
  <c r="G8" s="1"/>
  <c r="I8" s="1"/>
  <c r="K8" s="1"/>
  <c r="M8" s="1"/>
  <c r="O8" s="1"/>
  <c r="Q8" s="1"/>
  <c r="O265" l="1"/>
  <c r="Q265" s="1"/>
  <c r="I265"/>
  <c r="K265" s="1"/>
  <c r="U8"/>
  <c r="V8" s="1"/>
  <c r="V223"/>
</calcChain>
</file>

<file path=xl/sharedStrings.xml><?xml version="1.0" encoding="utf-8"?>
<sst xmlns="http://schemas.openxmlformats.org/spreadsheetml/2006/main" count="3684" uniqueCount="851">
  <si>
    <t>1 06 00000 00 0000 000</t>
  </si>
  <si>
    <t>Налоги на имущество</t>
  </si>
  <si>
    <t>1 06 02000 02 0000 110</t>
  </si>
  <si>
    <t>1 08 00000 00 0000 000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</si>
  <si>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</si>
  <si>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</si>
  <si>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</si>
  <si>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1 11 05013 05 0000 120</t>
  </si>
  <si>
    <t>1 11 05013 13 0000 120</t>
  </si>
  <si>
    <t>1 11 05025 05 0000 120</t>
  </si>
  <si>
    <t>1 11 05035 05 0000 120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</si>
  <si>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</si>
  <si>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</si>
  <si>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</si>
  <si>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</si>
  <si>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</si>
  <si>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</si>
  <si>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</si>
  <si>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1 16 00000 00 0000 000</t>
  </si>
  <si>
    <t>2 00 00000 00 0000 000</t>
  </si>
  <si>
    <t>БЕЗВОЗМЕЗДНЫЕ ПОСТУПЛЕНИЯ</t>
  </si>
  <si>
    <t>2 02 10000 00 0000 150</t>
  </si>
  <si>
    <t>2 02 20000 00 0000 150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</si>
  <si>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</si>
  <si>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</si>
  <si>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2 02 30000 00 0000 150</t>
  </si>
  <si>
    <t>Субвенции бюджетам субъектов Российской Федерации и муниципальных образований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</si>
  <si>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</si>
  <si>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</si>
  <si>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</si>
  <si>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</si>
  <si>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2 02 30029 05 0000 150</t>
  </si>
  <si>
    <t>ВСЕГО ДОХОДОВ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</si>
  <si>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</si>
  <si>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</si>
  <si>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11 1 02 41220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</si>
  <si>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</si>
  <si>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</si>
  <si>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Обеспечение функционирования МБУ "Центр хозяйственного обеспечения учреждений культуры"</t>
  </si>
  <si>
    <t>Основное мероприятие: обеспечение деятельности бюджетного учреждения</t>
  </si>
  <si>
    <t>03 2 04 40089</t>
  </si>
  <si>
    <t>"Отдел инженерных коммуникаций и муниципальных закупок АМС Алагирского района"</t>
  </si>
  <si>
    <t>11 2 02 41320</t>
  </si>
  <si>
    <t>13 0 01 L4970</t>
  </si>
  <si>
    <t>12 0 02 40270</t>
  </si>
  <si>
    <t>870</t>
  </si>
  <si>
    <t>312</t>
  </si>
  <si>
    <t>12 0 02 40200</t>
  </si>
  <si>
    <t>Субсидии автономным учреждениям (ГТО)</t>
  </si>
  <si>
    <t>Благоустройство</t>
  </si>
  <si>
    <t>05 03</t>
  </si>
  <si>
    <t>21 1 F2 55550</t>
  </si>
  <si>
    <t xml:space="preserve">Основное мероприятие: обустройство мест массового отдыха населения </t>
  </si>
  <si>
    <t>466</t>
  </si>
  <si>
    <t>07 02</t>
  </si>
  <si>
    <t>13 0 01 R4970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</si>
  <si>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</si>
  <si>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</si>
  <si>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</si>
  <si>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</si>
  <si>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</si>
  <si>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</si>
  <si>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</si>
  <si>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</si>
  <si>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730</t>
  </si>
  <si>
    <t>Резервные средства</t>
  </si>
  <si>
    <t>Специальные расходы</t>
  </si>
  <si>
    <t>Субвенции</t>
  </si>
  <si>
    <t>530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</si>
  <si>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</si>
  <si>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</si>
  <si>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</si>
  <si>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</si>
  <si>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</si>
  <si>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</si>
  <si>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</si>
  <si>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</si>
  <si>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</si>
  <si>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</si>
  <si>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</si>
  <si>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</si>
  <si>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</si>
  <si>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Расходы на обеспечение функций муниципальных органов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</si>
  <si>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</si>
  <si>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</si>
  <si>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Управление по земельным отношениям, собственности и сельскому хозяйству АМС Алагирского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</si>
  <si>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</si>
  <si>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</si>
  <si>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</si>
  <si>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</si>
  <si>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</si>
  <si>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</si>
  <si>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</si>
  <si>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</si>
  <si>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</si>
  <si>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</si>
  <si>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</si>
  <si>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</si>
  <si>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</si>
  <si>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</si>
  <si>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</si>
  <si>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</si>
  <si>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</si>
  <si>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</si>
  <si>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</si>
  <si>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</si>
  <si>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</si>
  <si>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</si>
  <si>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Подпрограмма "Поддержка семьи и детства"</t>
  </si>
  <si>
    <t>Оказание материальной помощи участникам ВОВ</t>
  </si>
  <si>
    <t>Помощь гражданам, оказавшимся в трудной жизненной ситуации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</si>
  <si>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</si>
  <si>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</si>
  <si>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</si>
  <si>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</si>
  <si>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</si>
  <si>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</si>
  <si>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</si>
  <si>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</si>
  <si>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</si>
  <si>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</si>
  <si>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</si>
  <si>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</si>
  <si>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Резервные фонды</t>
  </si>
  <si>
    <t>Иные выплаты населению</t>
  </si>
  <si>
    <t>Обслуживание муниципального долга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</si>
  <si>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</si>
  <si>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</si>
  <si>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</si>
  <si>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</si>
  <si>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</si>
  <si>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</si>
  <si>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360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</si>
  <si>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</si>
  <si>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</si>
  <si>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</si>
  <si>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</si>
  <si>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</si>
  <si>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</si>
  <si>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</si>
  <si>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</si>
  <si>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</si>
  <si>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</si>
  <si>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</si>
  <si>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</si>
  <si>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</si>
  <si>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</si>
  <si>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</si>
  <si>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</si>
  <si>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</si>
  <si>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</si>
  <si>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</si>
  <si>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</si>
  <si>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</si>
  <si>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</si>
  <si>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</si>
  <si>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</si>
  <si>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</si>
  <si>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</si>
  <si>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</si>
  <si>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</si>
  <si>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</si>
  <si>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</si>
  <si>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</si>
  <si>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</si>
  <si>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</si>
  <si>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</si>
  <si>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</si>
  <si>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0500</t>
  </si>
  <si>
    <t>0502</t>
  </si>
  <si>
    <t>Управление образования АМС Алагирского района</t>
  </si>
  <si>
    <t>0701</t>
  </si>
  <si>
    <t>0702</t>
  </si>
  <si>
    <t>Другие вопросы в области национальной экономики</t>
  </si>
  <si>
    <t>0709</t>
  </si>
  <si>
    <t>0314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</si>
  <si>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</si>
  <si>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</si>
  <si>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</si>
  <si>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</si>
  <si>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</si>
  <si>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</si>
  <si>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</si>
  <si>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</si>
  <si>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</si>
  <si>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</si>
  <si>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</si>
  <si>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</si>
  <si>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</si>
  <si>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Охрана семьи и детства</t>
  </si>
  <si>
    <t>Социальное обеспечение населения</t>
  </si>
  <si>
    <t>Другие вопросы в области социальной политики</t>
  </si>
  <si>
    <t>0501</t>
  </si>
  <si>
    <t>Жилищное хозяйство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</si>
  <si>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</si>
  <si>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</si>
  <si>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</si>
  <si>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</si>
  <si>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</si>
  <si>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</si>
  <si>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0113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</si>
  <si>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</si>
  <si>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</si>
  <si>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</si>
  <si>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</si>
  <si>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</si>
  <si>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</si>
  <si>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</si>
  <si>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</si>
  <si>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</si>
  <si>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</si>
  <si>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</si>
  <si>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</si>
  <si>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</si>
  <si>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</si>
  <si>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</si>
  <si>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</si>
  <si>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</si>
  <si>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</si>
  <si>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</si>
  <si>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</si>
  <si>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</si>
  <si>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</si>
  <si>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Другие общегосударственные вопросы</t>
  </si>
  <si>
    <t>1000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</si>
  <si>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</si>
  <si>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</si>
  <si>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</si>
  <si>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</si>
  <si>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</si>
  <si>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</si>
  <si>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</si>
  <si>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</si>
  <si>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77 0 00 00000</t>
  </si>
  <si>
    <t>77 4 00 00000</t>
  </si>
  <si>
    <t>77 4 00 40010</t>
  </si>
  <si>
    <t>77 4 00 40020</t>
  </si>
  <si>
    <t>78 00 0 00000</t>
  </si>
  <si>
    <t>78 1 00 00000</t>
  </si>
  <si>
    <t>78 1 00 40010</t>
  </si>
  <si>
    <t xml:space="preserve"> Обеспечение проведения выборов и референдумов</t>
  </si>
  <si>
    <t>0107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</si>
  <si>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</si>
  <si>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</si>
  <si>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</si>
  <si>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</si>
  <si>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</si>
  <si>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</si>
  <si>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</si>
  <si>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</si>
  <si>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</si>
  <si>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Основное мероприятие: воссоздание системы социальной профилактики правонарушений</t>
  </si>
  <si>
    <t>06 0 01 00000</t>
  </si>
  <si>
    <t>06 0 01 40120</t>
  </si>
  <si>
    <t>07 0 00 00000</t>
  </si>
  <si>
    <t>Основное мероприятие: предупреждение опасного поведения участников дорожного движения</t>
  </si>
  <si>
    <t>07 0 01 00000</t>
  </si>
  <si>
    <t>07 0 01 40130</t>
  </si>
  <si>
    <t>08 0 00 40140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</si>
  <si>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</si>
  <si>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08 0 01 40140</t>
  </si>
  <si>
    <t>09 0 00 00000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</si>
  <si>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</si>
  <si>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09 0 01 00000</t>
  </si>
  <si>
    <t>09 0 01 40150</t>
  </si>
  <si>
    <t>02 0 00 00000</t>
  </si>
  <si>
    <t xml:space="preserve">Основное мероприятие: развитие малого предпринимательства </t>
  </si>
  <si>
    <t>02 0 01 00000</t>
  </si>
  <si>
    <t>02 0 0140050</t>
  </si>
  <si>
    <t>02 0 01 40050</t>
  </si>
  <si>
    <t>14 0 00 00000</t>
  </si>
  <si>
    <t>Основное мероприятие: развитие малого предпринимательства в сфере туризма, развитие агротуризма</t>
  </si>
  <si>
    <t>14 0 01 00000</t>
  </si>
  <si>
    <t>14 0 01 40300</t>
  </si>
  <si>
    <t>01 0 00 00000</t>
  </si>
  <si>
    <t>Основное мероприятие: предоставление единовременной адресной помощи отдельным категориям граждан</t>
  </si>
  <si>
    <t>01 0 01 00000</t>
  </si>
  <si>
    <t>01 0 01 40030</t>
  </si>
  <si>
    <t>01 0 01 40040</t>
  </si>
  <si>
    <t>77 5 00 00000</t>
  </si>
  <si>
    <t>77 5 00 40010</t>
  </si>
  <si>
    <t>77 5 00 40020</t>
  </si>
  <si>
    <t>99 1 00 00000</t>
  </si>
  <si>
    <t>99 1 00 51180</t>
  </si>
  <si>
    <t>99 2 00 00000</t>
  </si>
  <si>
    <t>99 2 00 51180</t>
  </si>
  <si>
    <t>99 5 00 00000</t>
  </si>
  <si>
    <t>99 5 00 41000</t>
  </si>
  <si>
    <t>99 6 00 00000</t>
  </si>
  <si>
    <t>99 6 00 42690</t>
  </si>
  <si>
    <t>99 1 00 22720</t>
  </si>
  <si>
    <t>99 1 00 42670</t>
  </si>
  <si>
    <t>99 2 00 22720</t>
  </si>
  <si>
    <t>99  2 00 42670</t>
  </si>
  <si>
    <t>99 2 00 42670</t>
  </si>
  <si>
    <t>77 7 00 00000</t>
  </si>
  <si>
    <t>77 7 00 40010</t>
  </si>
  <si>
    <t>77 7 00 40020</t>
  </si>
  <si>
    <t>16 0 00 00000</t>
  </si>
  <si>
    <t>Основное мероприятие: эффективное использование и распоряжение муниципальным имуществом</t>
  </si>
  <si>
    <t>16 0 01 00000</t>
  </si>
  <si>
    <t>16 0 01 44000</t>
  </si>
  <si>
    <t>10 0 00 00000</t>
  </si>
  <si>
    <t>Основное мероприятие: реализация требований законодательства по вопросам гражданской обороны</t>
  </si>
  <si>
    <t>10 0 01 00000</t>
  </si>
  <si>
    <t>10 0 01 40160</t>
  </si>
  <si>
    <t>17 0 00 00000</t>
  </si>
  <si>
    <t>17 0 01 00000</t>
  </si>
  <si>
    <t>17 0 01 49000</t>
  </si>
  <si>
    <t>17 0 01 49015</t>
  </si>
  <si>
    <t>19 0 02 00000</t>
  </si>
  <si>
    <t>11 0 00 00000</t>
  </si>
  <si>
    <t>11 1 00 00000</t>
  </si>
  <si>
    <t>Основное мероприятие: повышение доступности и качества дошкольного образования</t>
  </si>
  <si>
    <t>11 1 01 00000</t>
  </si>
  <si>
    <t>19 0 02 43000</t>
  </si>
  <si>
    <t>11 1 01 21240</t>
  </si>
  <si>
    <t>11 1 01 41220</t>
  </si>
  <si>
    <t>11 2 00 00000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</si>
  <si>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</si>
  <si>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11 2 01 00000</t>
  </si>
  <si>
    <t>11 2 01 21280</t>
  </si>
  <si>
    <t>11 2 01 41320</t>
  </si>
  <si>
    <t>11 3 00 00000</t>
  </si>
  <si>
    <t>Основное мероприятие: создание условий для развития воспитания и дополнительного образования детей</t>
  </si>
  <si>
    <t>11 3 01 00000</t>
  </si>
  <si>
    <t>11 3 01 41420</t>
  </si>
  <si>
    <t>11 4 00 00000</t>
  </si>
  <si>
    <t>Основное мероприятие: иные мероприятия в системе образования и развития детей</t>
  </si>
  <si>
    <t>11 4 01 00000</t>
  </si>
  <si>
    <t>11 4 01 41520</t>
  </si>
  <si>
    <t>77 8 00 00000</t>
  </si>
  <si>
    <t>77 8 00 40010</t>
  </si>
  <si>
    <t>77 8 00 40020</t>
  </si>
  <si>
    <t>11 7 00 00000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</si>
  <si>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</si>
  <si>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</si>
  <si>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</si>
  <si>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11 6 00 00000</t>
  </si>
  <si>
    <t>11 6 01 00000</t>
  </si>
  <si>
    <t>11 6 01 21650</t>
  </si>
  <si>
    <t>12 0 00 00000</t>
  </si>
  <si>
    <t>Основное мероприятие: организация и проведение мероприятий в подростковой и молодежной среде</t>
  </si>
  <si>
    <t>12 0 01 00000</t>
  </si>
  <si>
    <t>12 0 01 40180</t>
  </si>
  <si>
    <t>13 0 00 00000</t>
  </si>
  <si>
    <t>Основное мероприятие: обеспечение первичной финансовой поддержки молодых семей для приобретения жилья</t>
  </si>
  <si>
    <t>13 0 01 00000</t>
  </si>
  <si>
    <t>Основное мероприятие: развитие массовой физической культуры и спорта</t>
  </si>
  <si>
    <t>12 0 02 00000</t>
  </si>
  <si>
    <t>476</t>
  </si>
  <si>
    <t>12 0 02 40170</t>
  </si>
  <si>
    <t>12 0 02 40190</t>
  </si>
  <si>
    <t>12 0 02 40210</t>
  </si>
  <si>
    <t>03 0 00 00000</t>
  </si>
  <si>
    <t>03 1 00 00000</t>
  </si>
  <si>
    <t>Основное мероприятие: развитие искусств</t>
  </si>
  <si>
    <t>03 1 01 00000</t>
  </si>
  <si>
    <t>03 1 01 40060</t>
  </si>
  <si>
    <t>03 2 00 00000</t>
  </si>
  <si>
    <t xml:space="preserve">Основное мероприятие: развитие деятельности культурно-досуговых учреждений района </t>
  </si>
  <si>
    <t>03 2 01 00000</t>
  </si>
  <si>
    <t>03 2 01 22000</t>
  </si>
  <si>
    <t>03 2 01 40070</t>
  </si>
  <si>
    <t>Основное мероприятие: развитие музейного дела</t>
  </si>
  <si>
    <t>03 2 02 00000</t>
  </si>
  <si>
    <t>03 2 02 40080</t>
  </si>
  <si>
    <t>Основное мероприятие: развитие библиотечного дела</t>
  </si>
  <si>
    <t>03 2 03 00000</t>
  </si>
  <si>
    <t>03 2 03 40090</t>
  </si>
  <si>
    <t>77 6 00 00000</t>
  </si>
  <si>
    <t>77 6 00 40010</t>
  </si>
  <si>
    <t>77 6 00 40020</t>
  </si>
  <si>
    <t>Расходы на строительство, реконструкцию и содержание автомобильных дорог общего пользования</t>
  </si>
  <si>
    <t>92 0 00 43430</t>
  </si>
  <si>
    <t>78 1 00 40020</t>
  </si>
  <si>
    <t>Дополнительное образование</t>
  </si>
  <si>
    <t>0703</t>
  </si>
  <si>
    <t>Основное мероприятие: обеспечение доплаты к муниципальным пенсиям</t>
  </si>
  <si>
    <t>01 0 02 00000</t>
  </si>
  <si>
    <t>01 0 02 45200</t>
  </si>
  <si>
    <t>313</t>
  </si>
  <si>
    <t>Основное мероприятие: предоставление единовременной адресной помощи организациям</t>
  </si>
  <si>
    <t>01 0 03 00000</t>
  </si>
  <si>
    <t>01 0 03 40040</t>
  </si>
  <si>
    <t>Спортивно-массовые мероприятия (КДМ)</t>
  </si>
  <si>
    <t xml:space="preserve">Субсидии автономным учреждениям </t>
  </si>
  <si>
    <t>620</t>
  </si>
  <si>
    <t>"Дворец спорта Алагир"</t>
  </si>
  <si>
    <t>Оказание помощи некоммерческим организациям</t>
  </si>
  <si>
    <t>07 01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</si>
  <si>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</si>
  <si>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</si>
  <si>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20 0 01 00000</t>
  </si>
  <si>
    <t>Основное мероприятие: переселение граждан, проживающих в признанном аварийном жилищном фонде</t>
  </si>
  <si>
    <t>20 0 01 40500</t>
  </si>
  <si>
    <t>Обеспечение жилищных прав граждан</t>
  </si>
  <si>
    <t>814</t>
  </si>
  <si>
    <t xml:space="preserve">Бюджетные инвестиции на приобретение объектов недвижимого имущества в муниципальную собственность </t>
  </si>
  <si>
    <t>611</t>
  </si>
  <si>
    <t>77 4 00 40022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</si>
  <si>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</si>
  <si>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</si>
  <si>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</si>
  <si>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Основное мероприятие: обеспечение деятельности ТИК Алагирского района</t>
  </si>
  <si>
    <t>92 0 02 43430</t>
  </si>
  <si>
    <t>Основное мероприятие: cтроительство и капитальный ремонт дорог местного значения</t>
  </si>
  <si>
    <t>05 0 01 40160</t>
  </si>
  <si>
    <t>Основное мероприятие :  разработка и осуществление совместных проектов АМС и СОНКО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</si>
  <si>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</si>
  <si>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</si>
  <si>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19 0 02 44000</t>
  </si>
  <si>
    <t>11 3 01 41720</t>
  </si>
  <si>
    <t>1 01 00000 00 0000 000</t>
  </si>
  <si>
    <t>Налог на доходы физических лиц</t>
  </si>
  <si>
    <t>1 03 00000 00 0000 000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</si>
  <si>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</si>
  <si>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</si>
  <si>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</si>
  <si>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</si>
  <si>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</si>
  <si>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</si>
  <si>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</si>
  <si>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</si>
  <si>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11 01</t>
  </si>
  <si>
    <t>612</t>
  </si>
  <si>
    <t>03 2 03 L5190</t>
  </si>
  <si>
    <t>03 2 03 R5190</t>
  </si>
  <si>
    <t>Софинансирование субсидий</t>
  </si>
  <si>
    <t>11 3 02 41720</t>
  </si>
  <si>
    <t>2 02 25299 05 0000 150</t>
  </si>
  <si>
    <t>03 2 05 00000</t>
  </si>
  <si>
    <t>Иные закупки товаров, работ и услуг для обеспечения государственных (муниципальных) нужд за счет ФБ,РБ</t>
  </si>
  <si>
    <t>03 2 05 R2990</t>
  </si>
  <si>
    <t>Иные закупки товаров, работ и услуг для обеспечения государственных (муниципальных) нужд за счет МБ</t>
  </si>
  <si>
    <t>03 2 05 L2990</t>
  </si>
  <si>
    <t>СУММА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</si>
  <si>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</si>
  <si>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</si>
  <si>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</si>
  <si>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1 14 02053 05 0000 410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</si>
  <si>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</si>
  <si>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</si>
  <si>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</si>
  <si>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</si>
  <si>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2 02 25497 05 0000 150</t>
  </si>
  <si>
    <t>0503</t>
  </si>
  <si>
    <t>Субсидии бюджетным учреждениям на оплату труда</t>
  </si>
  <si>
    <t>11 1 02 21240</t>
  </si>
  <si>
    <t>11 2 02 21280</t>
  </si>
  <si>
    <t>Оказание помощи при найме помещений</t>
  </si>
  <si>
    <t>01 0 04 40040</t>
  </si>
  <si>
    <t>Подпрограмма "Благоустройство сельских территорий"</t>
  </si>
  <si>
    <t>22 0 00 00000</t>
  </si>
  <si>
    <t>22 1 00 00000</t>
  </si>
  <si>
    <t>22 1 01 R5765</t>
  </si>
  <si>
    <t>Основное мероприятие: расходы на финансирование сертификатов доп.образования.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</si>
  <si>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</si>
  <si>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</si>
  <si>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400</t>
  </si>
  <si>
    <t>Приложение 2</t>
  </si>
  <si>
    <t>Основное мероприятие: реализация проектов по благоустройству сельских территорий</t>
  </si>
  <si>
    <t>2 02 25467 05 0000 150</t>
  </si>
  <si>
    <t>2 02 25576 05 0000 150</t>
  </si>
  <si>
    <t xml:space="preserve">уточн.план 2020 </t>
  </si>
  <si>
    <t>Уточненный план</t>
  </si>
  <si>
    <t>расходы за счет резервного фонда Главы</t>
  </si>
  <si>
    <t>76 2 00 99700</t>
  </si>
  <si>
    <t>Реализация мероприятий по снижению напряженности на рынке труда</t>
  </si>
  <si>
    <t>0401</t>
  </si>
  <si>
    <t>Иные межбюджетные трансферты бюджетам сельских поселений</t>
  </si>
  <si>
    <t>1403</t>
  </si>
  <si>
    <t xml:space="preserve">Cубсидии программы </t>
  </si>
  <si>
    <t>Муниципальная программа "Комплексное развитие сельских территорий" в Алагирском районе на 2020-2025гг</t>
  </si>
  <si>
    <t>Основное мероприятие: строительство и капитальный ремонт дорог в рамках программы</t>
  </si>
  <si>
    <t>Жилищно-коммунальное хозяйство</t>
  </si>
  <si>
    <t>22 1 01 00000</t>
  </si>
  <si>
    <t>Субсидии программы</t>
  </si>
  <si>
    <t>Cофинансирование мероприятий программы</t>
  </si>
  <si>
    <t>22 1 01 L5765</t>
  </si>
  <si>
    <t>Социальная политика</t>
  </si>
  <si>
    <t>Предоставление молодым семьям социальных выплат в установленном порядке</t>
  </si>
  <si>
    <t>Субсидии бюджетам муниципальных районов на реализацию мероприятий по обеспечению жильем молодых  семей</t>
  </si>
  <si>
    <t>Субсидии бюджетным учреждениям (на питание)</t>
  </si>
  <si>
    <t>11 1 02 41225</t>
  </si>
  <si>
    <t>11 2 02 41325</t>
  </si>
  <si>
    <t>Спортивно-массовые мероприятия (футбол)</t>
  </si>
  <si>
    <t>Основное мероприятие: поддержка отрасти культуры</t>
  </si>
  <si>
    <t>03 2 01 R4670</t>
  </si>
  <si>
    <t>03 2 01 L4670</t>
  </si>
  <si>
    <t>Основное мероприятие: расходы на развитие отрасти культуры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</si>
  <si>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</si>
  <si>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комплексного развития сельских территорий</t>
  </si>
  <si>
    <t>2 02 40000 00 0000 150</t>
  </si>
  <si>
    <t>Иные межбюджетные трансферты</t>
  </si>
  <si>
    <t>2 02 49999 05 0000 150</t>
  </si>
  <si>
    <t>ПРОЧИЕ БЕЗВОЗМЕЗДНЫЕ ПОСТУПЛЕНИЯ</t>
  </si>
  <si>
    <t>Расходы на ежемесячное денежное вознаграждение за классное руководство</t>
  </si>
  <si>
    <t>Субсидии бюджетным учреждениям на иные цели</t>
  </si>
  <si>
    <t>11 2 02 53030</t>
  </si>
  <si>
    <t>11 2 02 R3040</t>
  </si>
  <si>
    <t>Иные межбюджетные трансферты бюджетам городских поселений</t>
  </si>
  <si>
    <t>Изменения     (+,-) 08</t>
  </si>
  <si>
    <t>11 2 02 00000</t>
  </si>
  <si>
    <t>Изм без Собр.</t>
  </si>
  <si>
    <t>Изм по увед.</t>
  </si>
  <si>
    <t>540</t>
  </si>
  <si>
    <t>Приложение 1</t>
  </si>
  <si>
    <t>07 03</t>
  </si>
  <si>
    <t>99 1 00 42695</t>
  </si>
  <si>
    <t>99 2 00 42695</t>
  </si>
  <si>
    <t>Приложение  3</t>
  </si>
  <si>
    <t>99 0 00  00000</t>
  </si>
  <si>
    <t>Другие авопросы в области национльной безопасности и правоохранительной деятельности</t>
  </si>
  <si>
    <t>00 0 00 00000</t>
  </si>
  <si>
    <t>08 0 01 00000</t>
  </si>
  <si>
    <t>ЖИЛИЩНО-КОММУНАЛЬНОЕ ХОЗЯЙСТВО</t>
  </si>
  <si>
    <t>19 0 00 00000</t>
  </si>
  <si>
    <t>410</t>
  </si>
  <si>
    <t>21 0 00 00000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</si>
  <si>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</si>
  <si>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</si>
  <si>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Расходы на обеспечение деятельности ДЮСШ</t>
  </si>
  <si>
    <t>Расходы на обеспечение деятельности ЦДТ</t>
  </si>
  <si>
    <t>12 0 00 0000</t>
  </si>
  <si>
    <t>77  0 00 00000</t>
  </si>
  <si>
    <t>Мероприятия в области социальной политики</t>
  </si>
  <si>
    <t>Основное мероприятие: предоставление единовременной адресной помощи гражданам</t>
  </si>
  <si>
    <t>Оказание помощи некоммерческим организациям,</t>
  </si>
  <si>
    <t xml:space="preserve">Субсидии автономным учреждениям (ГТО) </t>
  </si>
  <si>
    <t>Дотации на выравнивание бюджетной обеспеченности сельских поселений из районного фонда финансовой поддержки</t>
  </si>
  <si>
    <t>изм (+,-)                     9.12</t>
  </si>
  <si>
    <t>1 00 00000 00 0000 000</t>
  </si>
  <si>
    <t>НАЛОГОВЫЕ И НЕНАЛОГОВЫЕ          ДОХОДЫ</t>
  </si>
  <si>
    <t>Налог на прибыль, доходы</t>
  </si>
  <si>
    <t>1 01 02000 01 0000 000</t>
  </si>
  <si>
    <t>Налоги на товары (работы , услуги), реализуемые на территории РФ</t>
  </si>
  <si>
    <t>Акцизы по подакцизным товарам (продукции) производимым на территории РФ</t>
  </si>
  <si>
    <t>1 05 04000 02 0000 110</t>
  </si>
  <si>
    <t>Налог, взимаемый в связи с применением патентной системы налогообложения</t>
  </si>
  <si>
    <t>Налог на имущество организаций по имуществу,входящему в Единую систему газоснабжения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</si>
  <si>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</si>
  <si>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</si>
  <si>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1 06 02020 02 0000 110</t>
  </si>
  <si>
    <t>Налог на имущество организацй</t>
  </si>
  <si>
    <t>Госудаственная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</si>
  <si>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</si>
  <si>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</si>
  <si>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</si>
  <si>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</si>
  <si>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</si>
  <si>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 xml:space="preserve"> - 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</si>
  <si>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1 11 05013 10 0000 120</t>
  </si>
  <si>
    <t xml:space="preserve"> - 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</si>
  <si>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</si>
  <si>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</si>
  <si>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-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</si>
  <si>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 xml:space="preserve"> -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</si>
  <si>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1 11 0900000 0000 120</t>
  </si>
  <si>
    <t>прочие доходы от использования имущества и прав,находящихся  в государственной и муниципальной собственности ( за исключением имущества  бюджетных иавтономныхучреждений, а также имущества государственных и муниципальных унитарных предприятий, в том числе казенных.)</t>
  </si>
  <si>
    <t>1 12 01000 01 0000 000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</si>
  <si>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</si>
  <si>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</si>
  <si>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</si>
  <si>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</si>
  <si>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1 14  06013 05 0000  000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</si>
  <si>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</si>
  <si>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Штрафы, санкции, возмещение ущерба</t>
  </si>
  <si>
    <t>1 16 0100001 0000 140</t>
  </si>
  <si>
    <t>Административные штрафы,установленные Кодексом Российской Федерации об административных правонарушениях</t>
  </si>
  <si>
    <t>1 16 10123 01 0000 140</t>
  </si>
  <si>
    <t>Доходы от денежных взысканий (штрафов) поступающие  счет погашения, образовавшейся до 1 января 2020 года, подлежащие зачислению в бюджеты бюджетной системы Российской Федерации по нормативам, действующим в 2019 году</t>
  </si>
  <si>
    <t>1 16 10129 01 0000 140</t>
  </si>
  <si>
    <t>Доходы от денежных взысканий(штрафов),поступающие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нормативам,дейсвюбщим в 2019 году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</si>
  <si>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</si>
  <si>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</si>
  <si>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</si>
  <si>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</si>
  <si>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</si>
  <si>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</si>
  <si>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</si>
  <si>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проавонарушения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</si>
  <si>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</si>
  <si>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</si>
  <si>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</si>
  <si>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</si>
  <si>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</si>
  <si>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</si>
  <si>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</si>
  <si>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</si>
  <si>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1 16 90050 05 0000 140</t>
  </si>
  <si>
    <t xml:space="preserve"> 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</si>
  <si>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</si>
  <si>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</si>
  <si>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</si>
  <si>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</si>
  <si>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</si>
  <si>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</si>
  <si>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Дотации бюджетам субъектов РФ и муниципальных образований</t>
  </si>
  <si>
    <t>2 02 15001 05 0000 150</t>
  </si>
  <si>
    <t>Дотации бюджетам муниципальных районов на выравнивание бюджетной обеспеченности</t>
  </si>
  <si>
    <t>2 02 19999 05 000 151</t>
  </si>
  <si>
    <t>Прочие дотации бюджетам муниципальных районов</t>
  </si>
  <si>
    <t xml:space="preserve">Дотации бюджетам муниципальных районов на поддержку мер по обеспечению сбалансированности бюджетов </t>
  </si>
  <si>
    <t>2 02 16549 05 0000 150</t>
  </si>
  <si>
    <t>Дотации(гранты) бюджетам муниципальных районов за достижение показателей деятельностей органов местного самоуправления</t>
  </si>
  <si>
    <t>Субсидии бюджетам субъектов РФ и муниципальных образований (межбюджетные субсидии)</t>
  </si>
  <si>
    <t>2 02 20051 05 0000 150</t>
  </si>
  <si>
    <t>Субсидии бюджетам муницпальных районов на реализацию федеральных целевых программ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</si>
  <si>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</si>
  <si>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</si>
  <si>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Субсидии бюджетам муниципальных районов на реализацию мероприятий по обеспечению жильем молодых семей</t>
  </si>
  <si>
    <t>2 02 25027 05 0000 151</t>
  </si>
  <si>
    <t>2 02 25519 05 0000 151</t>
  </si>
  <si>
    <t>Субсидся бюджетам муниципальных районов на пообеспечение развития и укрепления материалььно-технической базы домов культуры в населенных пунктах с числом жителей до 50 тысяч человек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</si>
  <si>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</si>
  <si>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</si>
  <si>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</si>
  <si>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</si>
  <si>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2 07 0000 05 0000 150</t>
  </si>
  <si>
    <t>2 19 00000 00 0000 150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</si>
  <si>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</si>
  <si>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</si>
  <si>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Код бюджетной классификации Российской Федерации</t>
  </si>
  <si>
    <t>ДОХОДЫ</t>
  </si>
  <si>
    <t>% вып.</t>
  </si>
  <si>
    <t>тыс.руб.</t>
  </si>
  <si>
    <t>% вып</t>
  </si>
  <si>
    <t>тыс.руб</t>
  </si>
  <si>
    <t>813</t>
  </si>
  <si>
    <t>2 02 15002 05 0000 151</t>
  </si>
  <si>
    <t>Субсидии бюджетам муниципальных районов на техническое оснащение муниципальных музеев</t>
  </si>
  <si>
    <t>2 02 25590 05 0000 150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</si>
  <si>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</si>
  <si>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</si>
  <si>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2 02 45424 05 0000 150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</si>
  <si>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</si>
  <si>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</si>
  <si>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</si>
  <si>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76 1 00 22700</t>
  </si>
  <si>
    <t>Поощрение достижения высоких социально-экономических показателей деятельности ОМС</t>
  </si>
  <si>
    <t>Поощрение достижения показателей деятельности ОМС</t>
  </si>
  <si>
    <t>76 1 00 5549C</t>
  </si>
  <si>
    <t>76 2 00 22700</t>
  </si>
  <si>
    <t>Глава местной администрации (исполнительно-распорядительного органа муниципального образования)</t>
  </si>
  <si>
    <t>77 3 00 00000</t>
  </si>
  <si>
    <t>77 3 00 40010</t>
  </si>
  <si>
    <t>77 3 00 22700</t>
  </si>
  <si>
    <t>77 3 00 5549С</t>
  </si>
  <si>
    <t>77 4 00 22700</t>
  </si>
  <si>
    <t>77 4 00 5549С</t>
  </si>
  <si>
    <t>244</t>
  </si>
  <si>
    <t>Судебная система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</si>
  <si>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</si>
  <si>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</si>
  <si>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439</t>
  </si>
  <si>
    <t>77 4 00 51200</t>
  </si>
  <si>
    <t>78 1 00 22700</t>
  </si>
  <si>
    <t>Муниципальная программа "Профилактика правонарушений на территории Алагирского района РСО-Алания на 2021-2023 гг"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</si>
  <si>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</si>
  <si>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Муниципальная программа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</si>
  <si>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</si>
  <si>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</si>
  <si>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</si>
  <si>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</si>
  <si>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</si>
  <si>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9930021670</t>
  </si>
  <si>
    <t>Муниципальная программа "Поддержка и развитие малого и  среднего предпринимательства в Алагирском районе на 2021-2023 гг."</t>
  </si>
  <si>
    <t>Муниципальная программа "Развитие туриcтско-рекреационного комплекса Алагирского района на 2021-2023 гг."</t>
  </si>
  <si>
    <t>Реализация мероприятий муниципальной программы "Развитие туриcтско-рекреационного комплекса Алагирского района на 2021-2023</t>
  </si>
  <si>
    <t>Муниципальная программа "Поддержка социально-ориентированных некоммерческих организаций в Алагирском районе на 2021-2023гг"</t>
  </si>
  <si>
    <t>Муниципальная программа "Социальная поддержка граждан Алагирского района в 2021-2023 гг."</t>
  </si>
  <si>
    <t>77 5 00 5549С</t>
  </si>
  <si>
    <t>77 5 00 22700</t>
  </si>
  <si>
    <t>Прочие межбюджетные трансферты</t>
  </si>
  <si>
    <t>77 7 00 22700</t>
  </si>
  <si>
    <t>77 7 00 5549С</t>
  </si>
  <si>
    <t>Муниципальная программа "Развитие земельно-имущественных отношений на территории Алагирского района на 2021-2023гг"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</si>
  <si>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</si>
  <si>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Другие вопросы в области жилищно-коммунального хозяйства</t>
  </si>
  <si>
    <t>05 05</t>
  </si>
  <si>
    <t>Расходы на обустройство и содержание мест утилизации биологических отходов</t>
  </si>
  <si>
    <t>19 0 02 10583</t>
  </si>
  <si>
    <t>Муниципальная программа "Развитие Единой дежурно-диспетчерской службы - 112 Алагирского района на 2021-2023гг"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</si>
  <si>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</si>
  <si>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</si>
  <si>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</si>
  <si>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</si>
  <si>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из резервного фонда Главы АМС</t>
  </si>
  <si>
    <t>19 0 00 44000</t>
  </si>
  <si>
    <t>Муниципальная программа "Формирование современной городской среды на 2021-2023гг"</t>
  </si>
  <si>
    <t>Софинансирование мероприятий МП "Формирование современной городской среды на 2021-2023 гг"</t>
  </si>
  <si>
    <t xml:space="preserve">Основное мероприятие: грантовая поддержка </t>
  </si>
  <si>
    <t>21 2 F2 00000</t>
  </si>
  <si>
    <t xml:space="preserve">Прочие субсидии на создание комфортной городской среды в малых городах и исторических поселениях - победителях ВК </t>
  </si>
  <si>
    <t>21 2 F2 54240</t>
  </si>
  <si>
    <t xml:space="preserve">Софинансирование мероприятий </t>
  </si>
  <si>
    <t>Муниципальная программа "Развитие дорожного хозяйства в Алагирском районе на 2021-2023гг"</t>
  </si>
  <si>
    <t>Достижение показателей деятельности ОМС</t>
  </si>
  <si>
    <t>19 0 02 5549C</t>
  </si>
  <si>
    <t>16 0 02 00000</t>
  </si>
  <si>
    <t>Расходы на ПСД, терр.планрование</t>
  </si>
  <si>
    <t>16 0 02 44000</t>
  </si>
  <si>
    <t>Софинансирование к программе "Переселение граждан из аварийного жилья"</t>
  </si>
  <si>
    <t>19 0 02 99700</t>
  </si>
  <si>
    <t>Расходы на благоустройство территории за счет остаков гранта рейтинговой оценки деятельности ОМС</t>
  </si>
  <si>
    <t>19 0 02 22700</t>
  </si>
  <si>
    <t>Иные закупки товаров, работ и услуг для обеспечения государственных (муниципальных) нужд (игр.площ)</t>
  </si>
  <si>
    <t>Расходы на благоустройство Южного въезда г.Алагир</t>
  </si>
  <si>
    <t>19 0 02 10699</t>
  </si>
  <si>
    <t>Муниципальная программа "Комплексное развитие сельских территорий Алагирского района на 2021-2023гг"</t>
  </si>
  <si>
    <t>07 00</t>
  </si>
  <si>
    <t>Основное мероприятие: мероприятия по обустройству и восстановлению воинских захоронений (2019-2023гг)</t>
  </si>
  <si>
    <t xml:space="preserve">Муниципальная программа «Обеспечение жильем молодых семей в Алагирском районе на 2021-2023 годы»
</t>
  </si>
  <si>
    <t>Муниципальная программа "Развитие образования в Алагирском районе на 2021-2023гг"</t>
  </si>
  <si>
    <t xml:space="preserve">Субсидии бюджетным учреждениям </t>
  </si>
  <si>
    <t xml:space="preserve">Расходы на  организацию бесплатного
горячего питания обучающихся (из ФБ)
</t>
  </si>
  <si>
    <t xml:space="preserve">Расходы на  организацию бесплатного
горячего питания обучающихся (из РБ)
</t>
  </si>
  <si>
    <t>11 2 02 10484</t>
  </si>
  <si>
    <t xml:space="preserve">Расходы на  обеспечению продуктовыми наборами обучающихся, получающих начальное общее образование в МОО (из РБ)
</t>
  </si>
  <si>
    <t>11 2 02 10555</t>
  </si>
  <si>
    <t>Расходы на ежемесячную денежную выплату учителям МОО, которым присвоен статус учителя-методиста, учителя-наставника)</t>
  </si>
  <si>
    <t>11 2 02 10696</t>
  </si>
  <si>
    <t>Подпрограмма "Реализация муниципальной программы "Развитие образования в Алагирском районе на 2021-2023гг"</t>
  </si>
  <si>
    <t>77 8 00 22700</t>
  </si>
  <si>
    <t>77 8 00 5549С</t>
  </si>
  <si>
    <t>Муниципальная программа "Развитие образования в Алагирском районе на 2021-2023 гг."</t>
  </si>
  <si>
    <t>Муниципальная программа "Развитие молодежной политики, физической культуры и спорта в Алагирском районе на 2021-2023гг"</t>
  </si>
  <si>
    <t>Муниципальная программа "Развитие культуры Алагирского района Республики Северная Осетия-Алания (2019-2023гг)"</t>
  </si>
  <si>
    <t>03 1 A1 55190</t>
  </si>
  <si>
    <t>03 1 A1 L5190</t>
  </si>
  <si>
    <t>Лучшее сельское учреждение (клубы)</t>
  </si>
  <si>
    <t>03 2 А2 55190</t>
  </si>
  <si>
    <t>софинансирование</t>
  </si>
  <si>
    <t>Проведение празднования на федеральном уровне памятных дат субъектов</t>
  </si>
  <si>
    <t>03 2 02 R5096</t>
  </si>
  <si>
    <t>03 2 02 L5096</t>
  </si>
  <si>
    <t>03 2 A1 55900</t>
  </si>
  <si>
    <t>03 2 A1 L5900</t>
  </si>
  <si>
    <t>77 6 00 22700</t>
  </si>
  <si>
    <t>77 6 00 5549С</t>
  </si>
  <si>
    <t>880</t>
  </si>
  <si>
    <t>78 1 00 000000</t>
  </si>
  <si>
    <t>99 1 00 42690</t>
  </si>
  <si>
    <t>11 1 00 21240</t>
  </si>
  <si>
    <t>11 1 00 41220</t>
  </si>
  <si>
    <t>11 2 02 99700</t>
  </si>
  <si>
    <t>350</t>
  </si>
  <si>
    <t>Премии и гранты</t>
  </si>
  <si>
    <t>к проекту решения Собрания представителей "Об исполнении бюджета муниципального образования Алагирский район за 2022 год"</t>
  </si>
  <si>
    <t xml:space="preserve">Исполнение бюджета муниципального образования Алагирский район по ведомственной структуре расходов за 2022 год                                                                         </t>
  </si>
  <si>
    <t>план 2022</t>
  </si>
  <si>
    <t>факт 2022</t>
  </si>
  <si>
    <t xml:space="preserve">Исполнение доходов бюджета муниципального образования Алагирский район за  2022 год                                                 </t>
  </si>
  <si>
    <t>План  на 2022 год</t>
  </si>
  <si>
    <t xml:space="preserve">факт за 2022 год </t>
  </si>
  <si>
    <t>Исполнение бюджета муниципального образования Алагирский район по разделам и подразделам классификации расходов за 2022 год</t>
  </si>
  <si>
    <t xml:space="preserve"> план 2022 </t>
  </si>
  <si>
    <t>77 3 00 40020</t>
  </si>
  <si>
    <t>Муниципальная программа "Развитие Единой дежурно-диспетчерской службы - 112" Алагирского района на 2021-2023гг</t>
  </si>
  <si>
    <t>Муниципальная программа "Профилактика правонарушений на территории Алагирского района"на 2021-2023 годы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</si>
  <si>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</si>
  <si>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Муниципальная программа «Повышение безопасности дорожного движения на территории Алагирского района Республики Северная Осетия Алания  на 2021 – 2023 годы.»</t>
  </si>
  <si>
    <t>Реализация мероприятий муниципальной программы «Повышение безопасности дорожного движения на территории Алагирского района Республики Северная Осетия Алания  на 2021 – 2023 годы.»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</si>
  <si>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</si>
  <si>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Муниципальная программа "Профилактика терроризма и экстремизма в Алагирском  районе  Республики Северная Осетия Алания   на 2021 – 2023 годы"</t>
  </si>
  <si>
    <t>Реализация мероприятий муниципальной программы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</si>
  <si>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"Поддержка и развитие малого и  среднего предпринимательства в Алагирском районе" на 2021-2023 годы</t>
  </si>
  <si>
    <t>Муниципальная программа "Формирование современной городской среды на 2021-2023 гг" на территории МО Алагирский район</t>
  </si>
  <si>
    <t>Расходы на благоутройство территории за счет остаков гранта рейтинговой оценки деятельности ОМС</t>
  </si>
  <si>
    <t>Муниципальная программа "Развитие культуры Алагирского района Республики Северная Осетия-Алания (2020-2023гг)"</t>
  </si>
  <si>
    <t>03 1 01 R5190</t>
  </si>
  <si>
    <t>03 1 01 L5190</t>
  </si>
  <si>
    <t>Субсидии бюджетным учреждениям (ПФДО)</t>
  </si>
  <si>
    <t>03 2 02 R5900</t>
  </si>
  <si>
    <t>03 2 02 L5900</t>
  </si>
  <si>
    <t>Муниципальная программа "Обеспечение жильем молодых семей в Алагирском районе" на 2021-2023 годы</t>
  </si>
  <si>
    <t>Дотации на выравнивание бюджетной обеспеченности городских поселений из районного фонда финансовой поддержки</t>
  </si>
  <si>
    <t>Иные межбюджетные трансферты бюджетам городких поселений</t>
  </si>
  <si>
    <t>99 2 00 42690</t>
  </si>
  <si>
    <t>800</t>
  </si>
  <si>
    <t>Субсидии бюджетным учреждениям (приобретение формы)</t>
  </si>
  <si>
    <t>Оснащение учреждений образования культуры музыкальными инструментами</t>
  </si>
  <si>
    <t>03 1 А1 55190</t>
  </si>
  <si>
    <t>Техническое оснащение музеев</t>
  </si>
  <si>
    <t>03 2 А1 55900</t>
  </si>
  <si>
    <t>99 0 00 42690</t>
  </si>
  <si>
    <t>Приложение 4</t>
  </si>
  <si>
    <t>Таблица 1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</si>
  <si>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2022 год</t>
  </si>
  <si>
    <t>(тыс.руб)</t>
  </si>
  <si>
    <t>+</t>
  </si>
  <si>
    <t>ВСЕГО  РАСХОДОВ:</t>
  </si>
  <si>
    <t>01 0 01 40000</t>
  </si>
  <si>
    <t>310</t>
  </si>
  <si>
    <t>Муниципальная программа "Поддержка и развитие малого и  среднего предпринимательства в Алагирском районе на 2021-2023гг."</t>
  </si>
  <si>
    <t>Муниципальная программа "Развитие культуры Алагирского районаРСО-Алания" на 2020-2023гг</t>
  </si>
  <si>
    <t>Подпрограмма "Реализация муниципальной политики в сфере культуры на территории Алагирского района"</t>
  </si>
  <si>
    <t xml:space="preserve">03 2 00 00000 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</si>
  <si>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</si>
  <si>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</si>
  <si>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03 2 01 L5900</t>
  </si>
  <si>
    <t>Основное мероприятие: обеспечение деятельности библиотек</t>
  </si>
  <si>
    <t>05 0 00 00000</t>
  </si>
  <si>
    <t>Муниципальная программа "Профилактика правонарушений на территории Алагирского района" на 2021-2023 гг</t>
  </si>
  <si>
    <t>Расходы на реализацию муниципальной программы "Профилактика правонарушений на территории Алагирского района на 2021-2023 гг"</t>
  </si>
  <si>
    <t>Муниципальная программа "Повышение безопасности дорожного движения на территории Алагирского района"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</si>
  <si>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</si>
  <si>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гг</t>
  </si>
  <si>
    <t>08 0 00 00000</t>
  </si>
  <si>
    <t>Муниципальная программа "Профилактика терроризма и экстремизма на территории Алагирского района" на 2021-2023 гг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</si>
  <si>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</si>
  <si>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</si>
  <si>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11 4 00 41520</t>
  </si>
  <si>
    <t>Пособия и компенсации по публичным нормативным обязательствам</t>
  </si>
  <si>
    <t>Спортивно-массовые мероприятия(КДМ)</t>
  </si>
  <si>
    <t>МАУ "Дворец спорта Алагир"</t>
  </si>
  <si>
    <t>Муниципальная программа "Обеспечение жильем молодых семей на 2021-2023 гг."</t>
  </si>
  <si>
    <t>13 0 01 40205</t>
  </si>
  <si>
    <t>Муниципальная программа "Развитие сельского хозяйства и регулирование рынков сельскохозяйственной продукции, сырья и продовольствия" в муниципальном образовании Алагирский район РСО-Алания на 2018-2020гг</t>
  </si>
  <si>
    <t>15 0 00 00000</t>
  </si>
  <si>
    <t>Подпрограмма «Устойчивое развитие сельских  территорий»  на  2018-2020 годы</t>
  </si>
  <si>
    <t>15 1 00 00000</t>
  </si>
  <si>
    <t>Основное мероприятие: развитие социальной и инженерной инфраструктуры, улучшение жилищных условий граждан, проживающих в сельской местности в т.ч. молодых семей и специалистов</t>
  </si>
  <si>
    <t>15 1 01 00000</t>
  </si>
  <si>
    <t>Софинансирование мероприятий ФЦП "Устойчивое развитие сельских территорий на 2014-2017 гг и на период до 2020 года"</t>
  </si>
  <si>
    <t>15 1 01 40400</t>
  </si>
  <si>
    <t>16 0 00 44000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</si>
  <si>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2021-2023гг"</t>
  </si>
  <si>
    <t>Основное мероприятие: cтроительство, реконструкция и содержание автомобильных дорог общего пользования</t>
  </si>
  <si>
    <t>Строительство, реконструкция и содержание автомобильных дорог общего пользования</t>
  </si>
  <si>
    <t>17 0 00 49000</t>
  </si>
  <si>
    <t>17 0 00 49015</t>
  </si>
  <si>
    <t>Расходы на ПСД, снос домов</t>
  </si>
  <si>
    <t>0505</t>
  </si>
  <si>
    <t>Образование</t>
  </si>
  <si>
    <t>ИТОГО по программам:</t>
  </si>
  <si>
    <t>Проведение выборов в представительные органы муниципального образования</t>
  </si>
  <si>
    <t>Проведение муниципальных выборов</t>
  </si>
  <si>
    <t>810</t>
  </si>
  <si>
    <t>план</t>
  </si>
  <si>
    <t>факт</t>
  </si>
  <si>
    <t>19 0 02 40000</t>
  </si>
  <si>
    <t>11 2 01 41325</t>
  </si>
  <si>
    <t>11 2 00 21280</t>
  </si>
  <si>
    <t>софинансирование (клубы)</t>
  </si>
  <si>
    <t>Субсидии программы (тех.освещение музеев)</t>
  </si>
  <si>
    <t>11 2 00 41320</t>
  </si>
  <si>
    <t>ВР</t>
  </si>
  <si>
    <t>Субсидии бюджетам муниципальных районов на софинансирование расходных обязательств субъектов  Российской Федерации,связанных с реализацией федеральной целевой программы "Увековечение памяти погибших при защите Отечества на 2019-2024 годы"</t>
  </si>
  <si>
    <t>к решению Собрания представителей "Об исполнении бюджета Алагирского муниципального района за 2022 год" № 7-24-2 от 31.10.2023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</si>
</sst>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;[Red]0.0"/>
  </numFmts>
  <fonts count="32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0212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9" fillId="0" borderId="5">
      <alignment vertical="top" wrapText="1"/>
    </xf>
    <xf numFmtId="49" fontId="20" fillId="0" borderId="5">
      <alignment horizontal="center" vertical="top" shrinkToFit="1"/>
    </xf>
    <xf numFmtId="0" fontId="7" fillId="0" borderId="0"/>
    <xf numFmtId="0" fontId="7" fillId="0" borderId="0"/>
    <xf numFmtId="0" fontId="1" fillId="0" borderId="0"/>
    <xf numFmtId="49" fontId="25" fillId="0" borderId="5">
      <alignment horizontal="center"/>
    </xf>
    <xf numFmtId="0" fontId="25" fillId="0" borderId="7">
      <alignment horizontal="left" wrapText="1" indent="2"/>
    </xf>
  </cellStyleXfs>
  <cellXfs count="230">
    <xf numFmtId="0" fontId="0" fillId="0" borderId="0" xfId="0"/>
    <xf numFmtId="0" fontId="8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/>
    <xf numFmtId="0" fontId="1" fillId="0" borderId="0" xfId="0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4" fontId="3" fillId="0" borderId="1" xfId="5" applyNumberFormat="1" applyFont="1" applyFill="1" applyBorder="1" applyAlignment="1">
      <alignment horizontal="center" vertical="top" wrapText="1"/>
    </xf>
    <xf numFmtId="0" fontId="3" fillId="0" borderId="1" xfId="5" applyFont="1" applyFill="1" applyBorder="1" applyAlignment="1">
      <alignment horizontal="center" vertical="top" wrapText="1"/>
    </xf>
    <xf numFmtId="0" fontId="3" fillId="0" borderId="1" xfId="5" applyFont="1" applyFill="1" applyBorder="1" applyAlignment="1">
      <alignment horizontal="left" vertical="top" wrapText="1"/>
    </xf>
    <xf numFmtId="164" fontId="3" fillId="0" borderId="1" xfId="5" applyNumberFormat="1" applyFont="1" applyFill="1" applyBorder="1" applyAlignment="1">
      <alignment horizontal="center" vertical="top" wrapText="1"/>
    </xf>
    <xf numFmtId="49" fontId="3" fillId="0" borderId="1" xfId="5" applyNumberFormat="1" applyFont="1" applyFill="1" applyBorder="1" applyAlignment="1">
      <alignment horizontal="center" vertical="top" wrapText="1"/>
    </xf>
    <xf numFmtId="4" fontId="2" fillId="0" borderId="1" xfId="5" applyNumberFormat="1" applyFont="1" applyFill="1" applyBorder="1" applyAlignment="1">
      <alignment horizontal="center" vertical="top" wrapText="1"/>
    </xf>
    <xf numFmtId="49" fontId="2" fillId="0" borderId="1" xfId="5" applyNumberFormat="1" applyFont="1" applyFill="1" applyBorder="1" applyAlignment="1">
      <alignment horizontal="center" vertical="top" wrapText="1"/>
    </xf>
    <xf numFmtId="164" fontId="2" fillId="0" borderId="1" xfId="5" applyNumberFormat="1" applyFont="1" applyFill="1" applyBorder="1" applyAlignment="1">
      <alignment horizontal="center" vertical="top" wrapText="1"/>
    </xf>
    <xf numFmtId="49" fontId="10" fillId="0" borderId="1" xfId="5" applyNumberFormat="1" applyFont="1" applyFill="1" applyBorder="1" applyAlignment="1">
      <alignment horizontal="center" vertical="top"/>
    </xf>
    <xf numFmtId="164" fontId="10" fillId="0" borderId="1" xfId="5" applyNumberFormat="1" applyFont="1" applyFill="1" applyBorder="1" applyAlignment="1">
      <alignment horizontal="center" vertical="top"/>
    </xf>
    <xf numFmtId="49" fontId="6" fillId="0" borderId="1" xfId="5" applyNumberFormat="1" applyFont="1" applyFill="1" applyBorder="1" applyAlignment="1">
      <alignment horizontal="center" vertical="top"/>
    </xf>
    <xf numFmtId="164" fontId="6" fillId="0" borderId="1" xfId="5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3" borderId="1" xfId="5" applyFont="1" applyFill="1" applyBorder="1" applyAlignment="1">
      <alignment horizontal="center" vertical="top" wrapText="1"/>
    </xf>
    <xf numFmtId="49" fontId="2" fillId="3" borderId="1" xfId="5" applyNumberFormat="1" applyFont="1" applyFill="1" applyBorder="1" applyAlignment="1">
      <alignment horizontal="center" vertical="top" wrapText="1"/>
    </xf>
    <xf numFmtId="164" fontId="6" fillId="3" borderId="1" xfId="5" applyNumberFormat="1" applyFont="1" applyFill="1" applyBorder="1" applyAlignment="1">
      <alignment horizontal="center" vertical="top"/>
    </xf>
    <xf numFmtId="164" fontId="2" fillId="3" borderId="1" xfId="5" applyNumberFormat="1" applyFont="1" applyFill="1" applyBorder="1" applyAlignment="1">
      <alignment horizontal="center" vertical="top" wrapText="1"/>
    </xf>
    <xf numFmtId="0" fontId="2" fillId="0" borderId="1" xfId="5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3" fillId="0" borderId="1" xfId="5" applyFont="1" applyBorder="1" applyAlignment="1">
      <alignment vertical="top" wrapText="1"/>
    </xf>
    <xf numFmtId="0" fontId="2" fillId="0" borderId="1" xfId="5" applyFont="1" applyBorder="1" applyAlignment="1">
      <alignment vertical="top" wrapText="1"/>
    </xf>
    <xf numFmtId="0" fontId="3" fillId="0" borderId="1" xfId="5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1" xfId="5" applyFont="1" applyFill="1" applyBorder="1" applyAlignment="1">
      <alignment vertical="top" wrapText="1"/>
    </xf>
    <xf numFmtId="0" fontId="2" fillId="0" borderId="1" xfId="5" applyFont="1" applyBorder="1" applyAlignment="1">
      <alignment horizontal="left" vertical="top" wrapText="1"/>
    </xf>
    <xf numFmtId="0" fontId="6" fillId="0" borderId="1" xfId="5" applyFont="1" applyFill="1" applyBorder="1" applyAlignment="1">
      <alignment vertical="top" wrapText="1"/>
    </xf>
    <xf numFmtId="0" fontId="24" fillId="0" borderId="1" xfId="5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3" fillId="3" borderId="1" xfId="5" applyFont="1" applyFill="1" applyBorder="1" applyAlignment="1">
      <alignment horizontal="left" vertical="top" wrapText="1"/>
    </xf>
    <xf numFmtId="0" fontId="2" fillId="3" borderId="1" xfId="5" applyFont="1" applyFill="1" applyBorder="1" applyAlignment="1">
      <alignment horizontal="left" vertical="top" wrapText="1"/>
    </xf>
    <xf numFmtId="0" fontId="6" fillId="3" borderId="1" xfId="5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9" fillId="0" borderId="1" xfId="5" applyFont="1" applyFill="1" applyBorder="1" applyAlignment="1">
      <alignment horizontal="left" vertical="top" wrapText="1"/>
    </xf>
    <xf numFmtId="0" fontId="3" fillId="0" borderId="0" xfId="5" applyFont="1" applyAlignment="1">
      <alignment horizontal="center" vertical="top" wrapText="1"/>
    </xf>
    <xf numFmtId="0" fontId="3" fillId="0" borderId="1" xfId="5" applyFont="1" applyFill="1" applyBorder="1" applyAlignment="1">
      <alignment horizontal="center" vertical="center" wrapText="1"/>
    </xf>
    <xf numFmtId="164" fontId="3" fillId="2" borderId="1" xfId="5" applyNumberFormat="1" applyFont="1" applyFill="1" applyBorder="1" applyAlignment="1">
      <alignment horizontal="center" vertical="center" wrapText="1"/>
    </xf>
    <xf numFmtId="4" fontId="2" fillId="0" borderId="1" xfId="5" applyNumberFormat="1" applyFont="1" applyFill="1" applyBorder="1" applyAlignment="1">
      <alignment horizontal="center" vertical="center" wrapText="1"/>
    </xf>
    <xf numFmtId="4" fontId="3" fillId="0" borderId="1" xfId="5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vertical="top"/>
    </xf>
    <xf numFmtId="164" fontId="2" fillId="0" borderId="0" xfId="0" applyNumberFormat="1" applyFont="1" applyAlignment="1">
      <alignment horizontal="right" vertical="top"/>
    </xf>
    <xf numFmtId="0" fontId="3" fillId="2" borderId="1" xfId="5" applyNumberFormat="1" applyFont="1" applyFill="1" applyBorder="1" applyAlignment="1">
      <alignment horizontal="center" vertical="center" wrapText="1"/>
    </xf>
    <xf numFmtId="0" fontId="26" fillId="2" borderId="1" xfId="5" applyNumberFormat="1" applyFont="1" applyFill="1" applyBorder="1" applyAlignment="1">
      <alignment horizontal="left" vertical="center" wrapText="1"/>
    </xf>
    <xf numFmtId="4" fontId="3" fillId="2" borderId="1" xfId="5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2" fillId="2" borderId="1" xfId="5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left" vertical="center" wrapText="1"/>
    </xf>
    <xf numFmtId="4" fontId="2" fillId="2" borderId="1" xfId="5" applyNumberFormat="1" applyFont="1" applyFill="1" applyBorder="1" applyAlignment="1">
      <alignment horizontal="center" vertical="center" wrapText="1"/>
    </xf>
    <xf numFmtId="0" fontId="2" fillId="2" borderId="1" xfId="5" applyNumberFormat="1" applyFont="1" applyFill="1" applyBorder="1" applyAlignment="1">
      <alignment horizontal="center" vertical="center"/>
    </xf>
    <xf numFmtId="0" fontId="9" fillId="2" borderId="1" xfId="5" applyNumberFormat="1" applyFont="1" applyFill="1" applyBorder="1" applyAlignment="1">
      <alignment vertical="center" wrapText="1"/>
    </xf>
    <xf numFmtId="3" fontId="2" fillId="2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26" fillId="0" borderId="1" xfId="5" applyNumberFormat="1" applyFont="1" applyFill="1" applyBorder="1" applyAlignment="1">
      <alignment horizontal="left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26" fillId="0" borderId="1" xfId="5" applyNumberFormat="1" applyFont="1" applyFill="1" applyBorder="1" applyAlignment="1">
      <alignment vertical="center" wrapText="1"/>
    </xf>
    <xf numFmtId="2" fontId="2" fillId="0" borderId="1" xfId="5" applyNumberFormat="1" applyFont="1" applyFill="1" applyBorder="1" applyAlignment="1">
      <alignment horizontal="center" vertical="center"/>
    </xf>
    <xf numFmtId="0" fontId="9" fillId="0" borderId="1" xfId="5" applyNumberFormat="1" applyFont="1" applyFill="1" applyBorder="1" applyAlignment="1">
      <alignment vertical="center" wrapText="1"/>
    </xf>
    <xf numFmtId="12" fontId="2" fillId="0" borderId="1" xfId="5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vertical="center" wrapText="1"/>
    </xf>
    <xf numFmtId="4" fontId="2" fillId="0" borderId="1" xfId="5" applyNumberFormat="1" applyFont="1" applyFill="1" applyBorder="1" applyAlignment="1">
      <alignment horizontal="center" vertical="center"/>
    </xf>
    <xf numFmtId="0" fontId="26" fillId="0" borderId="1" xfId="5" applyFont="1" applyFill="1" applyBorder="1" applyAlignment="1">
      <alignment vertical="center" wrapText="1"/>
    </xf>
    <xf numFmtId="4" fontId="3" fillId="0" borderId="1" xfId="5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6" fillId="2" borderId="1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 applyAlignment="1">
      <alignment vertical="center"/>
    </xf>
    <xf numFmtId="4" fontId="2" fillId="0" borderId="0" xfId="0" applyNumberFormat="1" applyFont="1"/>
    <xf numFmtId="0" fontId="2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4" fontId="2" fillId="0" borderId="0" xfId="0" applyNumberFormat="1" applyFont="1" applyBorder="1"/>
    <xf numFmtId="3" fontId="2" fillId="0" borderId="0" xfId="0" applyNumberFormat="1" applyFont="1" applyBorder="1"/>
    <xf numFmtId="0" fontId="1" fillId="3" borderId="0" xfId="0" applyFont="1" applyFill="1"/>
    <xf numFmtId="0" fontId="2" fillId="0" borderId="0" xfId="0" applyFont="1" applyAlignment="1">
      <alignment horizontal="right"/>
    </xf>
    <xf numFmtId="0" fontId="6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0" fontId="2" fillId="3" borderId="1" xfId="5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center"/>
    </xf>
    <xf numFmtId="49" fontId="29" fillId="0" borderId="1" xfId="2" applyFont="1" applyFill="1" applyBorder="1" applyAlignment="1" applyProtection="1">
      <alignment horizontal="center" vertical="top" shrinkToFit="1"/>
    </xf>
    <xf numFmtId="0" fontId="30" fillId="3" borderId="1" xfId="1" applyNumberFormat="1" applyFont="1" applyFill="1" applyBorder="1" applyAlignment="1" applyProtection="1">
      <alignment vertical="top" wrapText="1"/>
    </xf>
    <xf numFmtId="49" fontId="30" fillId="0" borderId="1" xfId="2" applyFont="1" applyFill="1" applyBorder="1" applyAlignment="1" applyProtection="1">
      <alignment horizontal="center" vertical="top" shrinkToFit="1"/>
    </xf>
    <xf numFmtId="0" fontId="6" fillId="3" borderId="1" xfId="0" applyNumberFormat="1" applyFont="1" applyFill="1" applyBorder="1" applyAlignment="1">
      <alignment horizontal="center" vertical="top" wrapText="1" shrinkToFit="1"/>
    </xf>
    <xf numFmtId="0" fontId="10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5" applyFont="1" applyFill="1" applyBorder="1" applyAlignment="1">
      <alignment vertical="top" wrapText="1"/>
    </xf>
    <xf numFmtId="49" fontId="3" fillId="0" borderId="1" xfId="5" applyNumberFormat="1" applyFont="1" applyBorder="1" applyAlignment="1">
      <alignment horizontal="center" vertical="top" wrapText="1"/>
    </xf>
    <xf numFmtId="49" fontId="2" fillId="0" borderId="1" xfId="5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31" fillId="0" borderId="0" xfId="0" applyFont="1" applyAlignment="1">
      <alignment vertical="top" wrapText="1"/>
    </xf>
    <xf numFmtId="0" fontId="10" fillId="3" borderId="1" xfId="5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5" applyFont="1" applyFill="1" applyAlignment="1">
      <alignment horizontal="center" vertical="top" wrapText="1"/>
    </xf>
    <xf numFmtId="0" fontId="3" fillId="0" borderId="0" xfId="5" applyFont="1" applyFill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14" fillId="3" borderId="1" xfId="0" applyFont="1" applyFill="1" applyBorder="1" applyAlignment="1">
      <alignment vertical="top" wrapText="1"/>
    </xf>
    <xf numFmtId="0" fontId="4" fillId="0" borderId="0" xfId="0" applyFont="1" applyFill="1"/>
    <xf numFmtId="164" fontId="2" fillId="0" borderId="0" xfId="0" applyNumberFormat="1" applyFont="1" applyFill="1" applyAlignment="1">
      <alignment horizontal="center" vertical="top"/>
    </xf>
    <xf numFmtId="165" fontId="2" fillId="0" borderId="0" xfId="0" applyNumberFormat="1" applyFont="1" applyFill="1" applyAlignment="1">
      <alignment horizontal="center" vertical="top"/>
    </xf>
    <xf numFmtId="0" fontId="2" fillId="0" borderId="0" xfId="5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0" fontId="1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164" fontId="3" fillId="0" borderId="3" xfId="5" applyNumberFormat="1" applyFont="1" applyBorder="1" applyAlignment="1">
      <alignment horizontal="center" vertical="top"/>
    </xf>
    <xf numFmtId="164" fontId="3" fillId="0" borderId="0" xfId="5" applyNumberFormat="1" applyFont="1" applyAlignment="1">
      <alignment horizontal="center" vertical="top" wrapText="1"/>
    </xf>
    <xf numFmtId="0" fontId="14" fillId="0" borderId="1" xfId="5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30" fillId="0" borderId="1" xfId="1" applyNumberFormat="1" applyFont="1" applyFill="1" applyBorder="1" applyAlignment="1" applyProtection="1">
      <alignment vertical="top" wrapText="1"/>
    </xf>
    <xf numFmtId="0" fontId="10" fillId="3" borderId="1" xfId="0" applyNumberFormat="1" applyFont="1" applyFill="1" applyBorder="1" applyAlignment="1">
      <alignment horizontal="center" vertical="top" wrapText="1" shrinkToFit="1"/>
    </xf>
    <xf numFmtId="0" fontId="27" fillId="0" borderId="1" xfId="5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center" vertical="top" wrapText="1"/>
    </xf>
    <xf numFmtId="164" fontId="3" fillId="0" borderId="0" xfId="5" applyNumberFormat="1" applyFont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 wrapText="1"/>
    </xf>
    <xf numFmtId="164" fontId="3" fillId="0" borderId="0" xfId="5" applyNumberFormat="1" applyFont="1" applyFill="1" applyBorder="1" applyAlignment="1">
      <alignment horizontal="center" vertical="top" wrapText="1"/>
    </xf>
    <xf numFmtId="164" fontId="3" fillId="4" borderId="1" xfId="5" applyNumberFormat="1" applyFont="1" applyFill="1" applyBorder="1" applyAlignment="1">
      <alignment horizontal="center" vertical="top" wrapText="1"/>
    </xf>
    <xf numFmtId="164" fontId="2" fillId="4" borderId="1" xfId="5" applyNumberFormat="1" applyFont="1" applyFill="1" applyBorder="1" applyAlignment="1">
      <alignment horizontal="center" vertical="top" wrapText="1"/>
    </xf>
    <xf numFmtId="164" fontId="3" fillId="4" borderId="0" xfId="5" applyNumberFormat="1" applyFont="1" applyFill="1" applyBorder="1" applyAlignment="1">
      <alignment horizontal="center" vertical="top" wrapText="1"/>
    </xf>
    <xf numFmtId="0" fontId="0" fillId="4" borderId="0" xfId="0" applyFill="1"/>
    <xf numFmtId="0" fontId="2" fillId="4" borderId="1" xfId="5" applyFont="1" applyFill="1" applyBorder="1" applyAlignment="1">
      <alignment horizontal="left" vertical="top" wrapText="1"/>
    </xf>
    <xf numFmtId="49" fontId="2" fillId="4" borderId="1" xfId="5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right"/>
    </xf>
    <xf numFmtId="4" fontId="1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horizontal="center" vertical="top"/>
    </xf>
    <xf numFmtId="166" fontId="2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right"/>
    </xf>
    <xf numFmtId="164" fontId="3" fillId="0" borderId="6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0" fontId="2" fillId="0" borderId="1" xfId="5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/>
    </xf>
    <xf numFmtId="164" fontId="2" fillId="0" borderId="4" xfId="5" applyNumberFormat="1" applyFont="1" applyFill="1" applyBorder="1" applyAlignment="1">
      <alignment horizontal="center" vertical="top" wrapText="1"/>
    </xf>
    <xf numFmtId="49" fontId="2" fillId="0" borderId="4" xfId="5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 shrinkToFit="1"/>
    </xf>
    <xf numFmtId="164" fontId="14" fillId="0" borderId="6" xfId="0" applyNumberFormat="1" applyFont="1" applyFill="1" applyBorder="1" applyAlignment="1">
      <alignment horizontal="center" vertical="top"/>
    </xf>
    <xf numFmtId="164" fontId="14" fillId="0" borderId="1" xfId="0" applyNumberFormat="1" applyFont="1" applyFill="1" applyBorder="1" applyAlignment="1">
      <alignment horizontal="center" vertical="top"/>
    </xf>
    <xf numFmtId="0" fontId="3" fillId="0" borderId="2" xfId="5" applyFont="1" applyFill="1" applyBorder="1" applyAlignment="1">
      <alignment horizontal="center" vertical="top" wrapText="1"/>
    </xf>
    <xf numFmtId="0" fontId="2" fillId="0" borderId="2" xfId="5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4" fontId="6" fillId="0" borderId="1" xfId="5" applyNumberFormat="1" applyFont="1" applyFill="1" applyBorder="1" applyAlignment="1">
      <alignment horizontal="center" vertical="top"/>
    </xf>
    <xf numFmtId="0" fontId="10" fillId="0" borderId="1" xfId="5" applyNumberFormat="1" applyFont="1" applyFill="1" applyBorder="1" applyAlignment="1">
      <alignment horizontal="center" vertical="top"/>
    </xf>
    <xf numFmtId="0" fontId="15" fillId="0" borderId="1" xfId="5" applyFont="1" applyFill="1" applyBorder="1" applyAlignment="1">
      <alignment vertical="top" wrapText="1"/>
    </xf>
    <xf numFmtId="4" fontId="10" fillId="0" borderId="1" xfId="5" applyNumberFormat="1" applyFont="1" applyFill="1" applyBorder="1" applyAlignment="1">
      <alignment horizontal="center" vertical="top"/>
    </xf>
    <xf numFmtId="0" fontId="29" fillId="0" borderId="8" xfId="0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vertical="top" wrapText="1"/>
    </xf>
    <xf numFmtId="0" fontId="31" fillId="0" borderId="0" xfId="0" applyFont="1" applyFill="1" applyAlignment="1">
      <alignment vertical="top" wrapText="1"/>
    </xf>
    <xf numFmtId="0" fontId="10" fillId="0" borderId="1" xfId="5" applyFont="1" applyFill="1" applyBorder="1" applyAlignment="1">
      <alignment horizontal="center" vertical="top" wrapText="1"/>
    </xf>
    <xf numFmtId="0" fontId="6" fillId="0" borderId="1" xfId="5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5" applyFont="1" applyFill="1" applyBorder="1" applyAlignment="1">
      <alignment vertical="top" wrapText="1"/>
    </xf>
    <xf numFmtId="164" fontId="23" fillId="0" borderId="6" xfId="0" applyNumberFormat="1" applyFont="1" applyFill="1" applyBorder="1" applyAlignment="1">
      <alignment horizontal="center" vertical="top"/>
    </xf>
    <xf numFmtId="164" fontId="23" fillId="0" borderId="1" xfId="0" applyNumberFormat="1" applyFont="1" applyFill="1" applyBorder="1" applyAlignment="1">
      <alignment horizontal="center" vertical="top"/>
    </xf>
    <xf numFmtId="0" fontId="23" fillId="0" borderId="1" xfId="5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0" fontId="3" fillId="0" borderId="6" xfId="5" applyFont="1" applyFill="1" applyBorder="1" applyAlignment="1">
      <alignment vertical="center"/>
    </xf>
    <xf numFmtId="0" fontId="3" fillId="0" borderId="2" xfId="5" applyFont="1" applyFill="1" applyBorder="1" applyAlignment="1">
      <alignment vertical="center"/>
    </xf>
    <xf numFmtId="0" fontId="2" fillId="2" borderId="3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9" fillId="0" borderId="3" xfId="5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5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164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horizontal="center" vertical="top" wrapText="1"/>
    </xf>
  </cellXfs>
  <cellStyles count="8">
    <cellStyle name="xl31" xfId="7"/>
    <cellStyle name="xl33" xfId="1"/>
    <cellStyle name="xl34" xfId="2"/>
    <cellStyle name="xl43" xfId="6"/>
    <cellStyle name="Обычный" xfId="0" builtinId="0"/>
    <cellStyle name="Обычный 4" xfId="3"/>
    <cellStyle name="Обычный 5" xfId="4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workbookViewId="0">
      <selection activeCell="F2" sqref="F2"/>
    </sheetView>
  </sheetViews>
  <sheetFormatPr defaultRowHeight="12.75"/>
  <cols>
    <col min="1" max="1" width="25.140625" style="89" customWidth="1"/>
    <col min="2" max="2" width="37.140625" style="90" customWidth="1"/>
    <col min="3" max="3" width="14.7109375" style="91" customWidth="1"/>
    <col min="4" max="4" width="13.42578125" style="91" customWidth="1"/>
    <col min="5" max="5" width="11.140625" style="89" customWidth="1"/>
  </cols>
  <sheetData>
    <row r="1" spans="1:5" ht="28.5" customHeight="1">
      <c r="A1" s="208" t="s">
        <v>507</v>
      </c>
      <c r="B1" s="208"/>
      <c r="C1" s="208"/>
      <c r="D1" s="208"/>
      <c r="E1" s="208"/>
    </row>
    <row r="2" spans="1:5" ht="51" customHeight="1">
      <c r="A2" s="100"/>
      <c r="B2" s="100"/>
      <c r="C2" s="212" t="s">
        <v>850</v>
      </c>
      <c r="D2" s="213"/>
      <c r="E2" s="213"/>
    </row>
    <row r="3" spans="1:5" ht="15" hidden="1" customHeight="1">
      <c r="A3" s="209"/>
      <c r="B3" s="209"/>
      <c r="C3" s="209"/>
      <c r="D3" s="209"/>
      <c r="E3" s="209"/>
    </row>
    <row r="4" spans="1:5" ht="32.25" hidden="1" customHeight="1">
      <c r="A4" s="209"/>
      <c r="B4" s="209"/>
      <c r="C4" s="209"/>
      <c r="D4" s="209"/>
      <c r="E4" s="209"/>
    </row>
    <row r="5" spans="1:5" ht="12.75" hidden="1" customHeight="1">
      <c r="A5" s="209"/>
      <c r="B5" s="209"/>
      <c r="C5" s="209"/>
      <c r="D5" s="209"/>
      <c r="E5" s="209"/>
    </row>
    <row r="6" spans="1:5" ht="12.75" hidden="1" customHeight="1">
      <c r="D6" s="210"/>
      <c r="E6" s="210"/>
    </row>
    <row r="7" spans="1:5" ht="45" customHeight="1">
      <c r="A7" s="211" t="s">
        <v>753</v>
      </c>
      <c r="B7" s="211"/>
      <c r="C7" s="211"/>
      <c r="D7" s="211"/>
      <c r="E7" s="211"/>
    </row>
    <row r="8" spans="1:5" ht="27" customHeight="1">
      <c r="A8" s="92"/>
      <c r="B8" s="93"/>
      <c r="C8" s="207" t="s">
        <v>626</v>
      </c>
      <c r="D8" s="207"/>
      <c r="E8" s="94"/>
    </row>
    <row r="9" spans="1:5" ht="56.25" customHeight="1">
      <c r="A9" s="64" t="s">
        <v>623</v>
      </c>
      <c r="B9" s="87" t="s">
        <v>624</v>
      </c>
      <c r="C9" s="66" t="s">
        <v>754</v>
      </c>
      <c r="D9" s="66" t="s">
        <v>755</v>
      </c>
      <c r="E9" s="88" t="s">
        <v>625</v>
      </c>
    </row>
    <row r="10" spans="1:5" ht="38.25" customHeight="1">
      <c r="A10" s="64" t="s">
        <v>532</v>
      </c>
      <c r="B10" s="65" t="s">
        <v>533</v>
      </c>
      <c r="C10" s="66">
        <f>SUM(C11,C13,C15,C20,C24,C27,C36,C42,C48,C61)</f>
        <v>484882</v>
      </c>
      <c r="D10" s="66">
        <f>SUM(D11,D13,D15,D20,D24,D27,D36,D42,D48,D61)</f>
        <v>503987.99999999994</v>
      </c>
      <c r="E10" s="67">
        <f>D10/C10*100</f>
        <v>103.94034012398892</v>
      </c>
    </row>
    <row r="11" spans="1:5" ht="29.25" customHeight="1">
      <c r="A11" s="64" t="s">
        <v>413</v>
      </c>
      <c r="B11" s="65" t="s">
        <v>534</v>
      </c>
      <c r="C11" s="66">
        <f>C12</f>
        <v>91047</v>
      </c>
      <c r="D11" s="66">
        <f>D12</f>
        <v>102644.8</v>
      </c>
      <c r="E11" s="67">
        <f t="shared" ref="E11:E74" si="0">D11/C11*100</f>
        <v>112.73825606554857</v>
      </c>
    </row>
    <row r="12" spans="1:5" ht="23.25" customHeight="1">
      <c r="A12" s="68" t="s">
        <v>535</v>
      </c>
      <c r="B12" s="69" t="s">
        <v>414</v>
      </c>
      <c r="C12" s="70">
        <v>91047</v>
      </c>
      <c r="D12" s="70">
        <v>102644.8</v>
      </c>
      <c r="E12" s="67">
        <f t="shared" si="0"/>
        <v>112.73825606554857</v>
      </c>
    </row>
    <row r="13" spans="1:5" ht="33.75" customHeight="1">
      <c r="A13" s="64" t="s">
        <v>415</v>
      </c>
      <c r="B13" s="65" t="s">
        <v>536</v>
      </c>
      <c r="C13" s="66">
        <f>C14</f>
        <v>21180</v>
      </c>
      <c r="D13" s="66">
        <f>D14</f>
        <v>24440</v>
      </c>
      <c r="E13" s="67">
        <f t="shared" si="0"/>
        <v>115.39187913125591</v>
      </c>
    </row>
    <row r="14" spans="1:5" ht="40.5" customHeight="1">
      <c r="A14" s="68" t="s">
        <v>415</v>
      </c>
      <c r="B14" s="69" t="s">
        <v>537</v>
      </c>
      <c r="C14" s="70">
        <v>21180</v>
      </c>
      <c r="D14" s="70">
        <v>24440</v>
      </c>
      <c r="E14" s="67">
        <f t="shared" si="0"/>
        <v>115.39187913125591</v>
      </c>
    </row>
    <row r="15" spans="1:5" ht="28.5" customHeight="1">
      <c r="A15" s="64" t="s">
        <v>416</v>
      </c>
      <c r="B15" s="65" t="s">
        <v>417</v>
      </c>
      <c r="C15" s="66">
        <f>SUM(C16:C19)</f>
        <v>40875</v>
      </c>
      <c r="D15" s="66">
        <f>SUM(D16:D19)</f>
        <v>44810</v>
      </c>
      <c r="E15" s="67">
        <f t="shared" si="0"/>
        <v>109.6269113149847</v>
      </c>
    </row>
    <row r="16" spans="1:5" ht="39" customHeight="1">
      <c r="A16" s="68" t="s">
        <v>418</v>
      </c>
      <c r="B16" s="69" t="s">
        <v>419</v>
      </c>
      <c r="C16" s="70">
        <v>35810</v>
      </c>
      <c r="D16" s="70">
        <v>39726.400000000001</v>
      </c>
      <c r="E16" s="67">
        <f t="shared" si="0"/>
        <v>110.93660988550684</v>
      </c>
    </row>
    <row r="17" spans="1:5" ht="36.75" customHeight="1">
      <c r="A17" s="68" t="s">
        <v>420</v>
      </c>
      <c r="B17" s="69" t="s">
        <v>421</v>
      </c>
      <c r="C17" s="70">
        <v>65</v>
      </c>
      <c r="D17" s="70">
        <v>-80.2</v>
      </c>
      <c r="E17" s="67">
        <f t="shared" si="0"/>
        <v>-123.38461538461539</v>
      </c>
    </row>
    <row r="18" spans="1:5" ht="35.25" customHeight="1">
      <c r="A18" s="68" t="s">
        <v>422</v>
      </c>
      <c r="B18" s="69" t="s">
        <v>423</v>
      </c>
      <c r="C18" s="70">
        <v>3900</v>
      </c>
      <c r="D18" s="70">
        <v>3216.7</v>
      </c>
      <c r="E18" s="67">
        <f t="shared" si="0"/>
        <v>82.47948717948718</v>
      </c>
    </row>
    <row r="19" spans="1:5" ht="39.75" customHeight="1">
      <c r="A19" s="68" t="s">
        <v>538</v>
      </c>
      <c r="B19" s="69" t="s">
        <v>539</v>
      </c>
      <c r="C19" s="70">
        <v>1100</v>
      </c>
      <c r="D19" s="70">
        <v>1947.1</v>
      </c>
      <c r="E19" s="67">
        <f t="shared" si="0"/>
        <v>177.0090909090909</v>
      </c>
    </row>
    <row r="20" spans="1:5" ht="25.5" customHeight="1">
      <c r="A20" s="64" t="s">
        <v>0</v>
      </c>
      <c r="B20" s="65" t="s">
        <v>1</v>
      </c>
      <c r="C20" s="66">
        <f>C21</f>
        <v>290500</v>
      </c>
      <c r="D20" s="66">
        <f>D21</f>
        <v>288046.09999999998</v>
      </c>
      <c r="E20" s="67">
        <f t="shared" si="0"/>
        <v>99.155283993115304</v>
      </c>
    </row>
    <row r="21" spans="1:5" ht="42" customHeight="1">
      <c r="A21" s="68" t="s">
        <v>2</v>
      </c>
      <c r="B21" s="69" t="s">
        <v>540</v>
      </c>
      <c r="C21" s="70">
        <v>290500</v>
      </c>
      <c r="D21" s="70">
        <v>288046.09999999998</v>
      </c>
      <c r="E21" s="67">
        <f t="shared" si="0"/>
        <v>99.155283993115304</v>
      </c>
    </row>
    <row r="22" spans="1:5" ht="41.25" hidden="1" customHeight="1">
      <c r="A22" s="68" t="s">
        <v>541</v>
      </c>
      <c r="B22" s="69" t="s">
        <v>542</v>
      </c>
      <c r="C22" s="70">
        <v>0</v>
      </c>
      <c r="D22" s="70">
        <v>0</v>
      </c>
      <c r="E22" s="67">
        <v>0</v>
      </c>
    </row>
    <row r="23" spans="1:5" ht="36" hidden="1" customHeight="1">
      <c r="A23" s="68" t="s">
        <v>543</v>
      </c>
      <c r="B23" s="69" t="s">
        <v>544</v>
      </c>
      <c r="C23" s="70">
        <v>0</v>
      </c>
      <c r="D23" s="70">
        <v>0</v>
      </c>
      <c r="E23" s="67" t="e">
        <f t="shared" si="0"/>
        <v>#DIV/0!</v>
      </c>
    </row>
    <row r="24" spans="1:5" ht="38.25" customHeight="1">
      <c r="A24" s="64" t="s">
        <v>3</v>
      </c>
      <c r="B24" s="65" t="s">
        <v>545</v>
      </c>
      <c r="C24" s="66">
        <f>SUM(C25:C26)</f>
        <v>10000</v>
      </c>
      <c r="D24" s="66">
        <f>SUM(D25:D26)</f>
        <v>8187.2999999999993</v>
      </c>
      <c r="E24" s="67">
        <f t="shared" si="0"/>
        <v>81.87299999999999</v>
      </c>
    </row>
    <row r="25" spans="1:5" ht="50.25" customHeight="1">
      <c r="A25" s="68" t="s">
        <v>4</v>
      </c>
      <c r="B25" s="69" t="s">
        <v>546</v>
      </c>
      <c r="C25" s="70">
        <v>10000</v>
      </c>
      <c r="D25" s="70">
        <v>7996.4</v>
      </c>
      <c r="E25" s="67">
        <f t="shared" si="0"/>
        <v>79.963999999999999</v>
      </c>
    </row>
    <row r="26" spans="1:5" ht="41.25" customHeight="1">
      <c r="A26" s="71" t="s">
        <v>547</v>
      </c>
      <c r="B26" s="72" t="s">
        <v>548</v>
      </c>
      <c r="C26" s="70"/>
      <c r="D26" s="70">
        <v>190.9</v>
      </c>
      <c r="E26" s="67"/>
    </row>
    <row r="27" spans="1:5" ht="49.5" customHeight="1">
      <c r="A27" s="64" t="s">
        <v>5</v>
      </c>
      <c r="B27" s="65" t="s">
        <v>6</v>
      </c>
      <c r="C27" s="58">
        <f>SUM(C29:C35)</f>
        <v>30100</v>
      </c>
      <c r="D27" s="58">
        <f>SUM(D29:D35)</f>
        <v>31390.799999999999</v>
      </c>
      <c r="E27" s="67">
        <f t="shared" si="0"/>
        <v>104.28837209302327</v>
      </c>
    </row>
    <row r="28" spans="1:5" ht="48.75" hidden="1" customHeight="1">
      <c r="A28" s="68" t="s">
        <v>549</v>
      </c>
      <c r="B28" s="69" t="s">
        <v>550</v>
      </c>
      <c r="C28" s="70">
        <v>0</v>
      </c>
      <c r="D28" s="70">
        <v>0</v>
      </c>
      <c r="E28" s="67" t="e">
        <f t="shared" si="0"/>
        <v>#DIV/0!</v>
      </c>
    </row>
    <row r="29" spans="1:5" ht="89.25" customHeight="1">
      <c r="A29" s="68" t="s">
        <v>7</v>
      </c>
      <c r="B29" s="69" t="s">
        <v>551</v>
      </c>
      <c r="C29" s="70">
        <v>27100</v>
      </c>
      <c r="D29" s="70">
        <v>30007.8</v>
      </c>
      <c r="E29" s="67">
        <f t="shared" si="0"/>
        <v>110.72988929889299</v>
      </c>
    </row>
    <row r="30" spans="1:5" ht="49.5" hidden="1" customHeight="1">
      <c r="A30" s="68" t="s">
        <v>552</v>
      </c>
      <c r="B30" s="69" t="s">
        <v>553</v>
      </c>
      <c r="C30" s="70">
        <v>0</v>
      </c>
      <c r="D30" s="70">
        <v>0</v>
      </c>
      <c r="E30" s="67" t="e">
        <f t="shared" si="0"/>
        <v>#DIV/0!</v>
      </c>
    </row>
    <row r="31" spans="1:5" ht="82.5" customHeight="1">
      <c r="A31" s="68" t="s">
        <v>8</v>
      </c>
      <c r="B31" s="69" t="s">
        <v>554</v>
      </c>
      <c r="C31" s="70">
        <v>2000</v>
      </c>
      <c r="D31" s="70">
        <v>676.3</v>
      </c>
      <c r="E31" s="67">
        <f t="shared" si="0"/>
        <v>33.814999999999998</v>
      </c>
    </row>
    <row r="32" spans="1:5" ht="83.25" customHeight="1">
      <c r="A32" s="68" t="s">
        <v>9</v>
      </c>
      <c r="B32" s="69" t="s">
        <v>555</v>
      </c>
      <c r="C32" s="70"/>
      <c r="D32" s="70">
        <v>706.5</v>
      </c>
      <c r="E32" s="67"/>
    </row>
    <row r="33" spans="1:5" ht="30" hidden="1" customHeight="1">
      <c r="A33" s="68" t="s">
        <v>9</v>
      </c>
      <c r="B33" s="69" t="s">
        <v>556</v>
      </c>
      <c r="C33" s="70">
        <v>0</v>
      </c>
      <c r="D33" s="70">
        <v>0</v>
      </c>
      <c r="E33" s="67" t="e">
        <f t="shared" si="0"/>
        <v>#DIV/0!</v>
      </c>
    </row>
    <row r="34" spans="1:5" ht="63.75" customHeight="1">
      <c r="A34" s="68" t="s">
        <v>10</v>
      </c>
      <c r="B34" s="69" t="s">
        <v>557</v>
      </c>
      <c r="C34" s="70">
        <v>1000</v>
      </c>
      <c r="D34" s="70">
        <v>0.2</v>
      </c>
      <c r="E34" s="67">
        <f t="shared" si="0"/>
        <v>0.02</v>
      </c>
    </row>
    <row r="35" spans="1:5" ht="76.5" customHeight="1">
      <c r="A35" s="68" t="s">
        <v>558</v>
      </c>
      <c r="B35" s="69" t="s">
        <v>559</v>
      </c>
      <c r="C35" s="70">
        <v>0</v>
      </c>
      <c r="D35" s="70"/>
      <c r="E35" s="67">
        <v>0</v>
      </c>
    </row>
    <row r="36" spans="1:5" ht="27" customHeight="1">
      <c r="A36" s="64" t="s">
        <v>11</v>
      </c>
      <c r="B36" s="65" t="s">
        <v>12</v>
      </c>
      <c r="C36" s="66">
        <f>C37</f>
        <v>80</v>
      </c>
      <c r="D36" s="66">
        <f>D37</f>
        <v>47.4</v>
      </c>
      <c r="E36" s="67">
        <f t="shared" si="0"/>
        <v>59.25</v>
      </c>
    </row>
    <row r="37" spans="1:5" ht="46.5" customHeight="1">
      <c r="A37" s="68" t="s">
        <v>560</v>
      </c>
      <c r="B37" s="69" t="s">
        <v>13</v>
      </c>
      <c r="C37" s="70">
        <v>80</v>
      </c>
      <c r="D37" s="70">
        <v>47.4</v>
      </c>
      <c r="E37" s="67">
        <f t="shared" si="0"/>
        <v>59.25</v>
      </c>
    </row>
    <row r="38" spans="1:5" ht="32.25" hidden="1" customHeight="1">
      <c r="A38" s="64" t="s">
        <v>437</v>
      </c>
      <c r="B38" s="65" t="s">
        <v>561</v>
      </c>
      <c r="C38" s="66">
        <v>0</v>
      </c>
      <c r="D38" s="66">
        <v>0</v>
      </c>
      <c r="E38" s="67" t="e">
        <f t="shared" si="0"/>
        <v>#DIV/0!</v>
      </c>
    </row>
    <row r="39" spans="1:5" ht="37.5" hidden="1" customHeight="1">
      <c r="A39" s="68" t="s">
        <v>438</v>
      </c>
      <c r="B39" s="69" t="s">
        <v>439</v>
      </c>
      <c r="C39" s="70">
        <v>0</v>
      </c>
      <c r="D39" s="70">
        <v>0</v>
      </c>
      <c r="E39" s="67" t="e">
        <f t="shared" si="0"/>
        <v>#DIV/0!</v>
      </c>
    </row>
    <row r="40" spans="1:5" ht="93" hidden="1" customHeight="1">
      <c r="A40" s="64" t="s">
        <v>437</v>
      </c>
      <c r="B40" s="65" t="s">
        <v>561</v>
      </c>
      <c r="C40" s="70">
        <v>0</v>
      </c>
      <c r="D40" s="70">
        <v>0</v>
      </c>
      <c r="E40" s="67" t="e">
        <f t="shared" si="0"/>
        <v>#DIV/0!</v>
      </c>
    </row>
    <row r="41" spans="1:5" ht="81" hidden="1" customHeight="1">
      <c r="A41" s="68" t="s">
        <v>562</v>
      </c>
      <c r="B41" s="69" t="s">
        <v>563</v>
      </c>
      <c r="C41" s="70">
        <v>0</v>
      </c>
      <c r="D41" s="70">
        <v>0</v>
      </c>
      <c r="E41" s="67" t="e">
        <f t="shared" si="0"/>
        <v>#DIV/0!</v>
      </c>
    </row>
    <row r="42" spans="1:5" ht="38.25" customHeight="1">
      <c r="A42" s="64" t="s">
        <v>14</v>
      </c>
      <c r="B42" s="65" t="s">
        <v>15</v>
      </c>
      <c r="C42" s="58">
        <f>SUM(C46:C47)</f>
        <v>600</v>
      </c>
      <c r="D42" s="58">
        <f>SUM(D44:D47)</f>
        <v>3526</v>
      </c>
      <c r="E42" s="67">
        <f t="shared" si="0"/>
        <v>587.66666666666674</v>
      </c>
    </row>
    <row r="43" spans="1:5" ht="23.25" hidden="1" customHeight="1">
      <c r="A43" s="68" t="s">
        <v>440</v>
      </c>
      <c r="B43" s="69" t="s">
        <v>564</v>
      </c>
      <c r="C43" s="70">
        <v>0</v>
      </c>
      <c r="D43" s="70">
        <v>0</v>
      </c>
      <c r="E43" s="67" t="e">
        <f t="shared" si="0"/>
        <v>#DIV/0!</v>
      </c>
    </row>
    <row r="44" spans="1:5" ht="61.5" customHeight="1">
      <c r="A44" s="73" t="s">
        <v>565</v>
      </c>
      <c r="B44" s="69" t="s">
        <v>566</v>
      </c>
      <c r="C44" s="70">
        <v>0</v>
      </c>
      <c r="D44" s="70">
        <v>2945.6</v>
      </c>
      <c r="E44" s="67">
        <v>0</v>
      </c>
    </row>
    <row r="45" spans="1:5" ht="21.75" hidden="1" customHeight="1">
      <c r="A45" s="68" t="s">
        <v>441</v>
      </c>
      <c r="B45" s="69" t="s">
        <v>442</v>
      </c>
      <c r="C45" s="70">
        <v>0</v>
      </c>
      <c r="D45" s="70">
        <v>0</v>
      </c>
      <c r="E45" s="67" t="e">
        <f t="shared" si="0"/>
        <v>#DIV/0!</v>
      </c>
    </row>
    <row r="46" spans="1:5" ht="59.25" customHeight="1">
      <c r="A46" s="68" t="s">
        <v>443</v>
      </c>
      <c r="B46" s="69" t="s">
        <v>444</v>
      </c>
      <c r="C46" s="70">
        <v>600</v>
      </c>
      <c r="D46" s="70">
        <v>580.4</v>
      </c>
      <c r="E46" s="67">
        <f t="shared" si="0"/>
        <v>96.73333333333332</v>
      </c>
    </row>
    <row r="47" spans="1:5" ht="63" hidden="1" customHeight="1">
      <c r="A47" s="68" t="s">
        <v>16</v>
      </c>
      <c r="B47" s="69" t="s">
        <v>17</v>
      </c>
      <c r="C47" s="70"/>
      <c r="D47" s="70">
        <v>0</v>
      </c>
      <c r="E47" s="67" t="e">
        <f t="shared" si="0"/>
        <v>#DIV/0!</v>
      </c>
    </row>
    <row r="48" spans="1:5" ht="33" customHeight="1">
      <c r="A48" s="64" t="s">
        <v>18</v>
      </c>
      <c r="B48" s="65" t="s">
        <v>567</v>
      </c>
      <c r="C48" s="66">
        <f>SUM(C49:C51)</f>
        <v>500</v>
      </c>
      <c r="D48" s="66">
        <f>SUM(D49:D51)</f>
        <v>715.60000000000014</v>
      </c>
      <c r="E48" s="67">
        <f t="shared" si="0"/>
        <v>143.12000000000003</v>
      </c>
    </row>
    <row r="49" spans="1:5" ht="45" customHeight="1">
      <c r="A49" s="68" t="s">
        <v>568</v>
      </c>
      <c r="B49" s="69" t="s">
        <v>569</v>
      </c>
      <c r="C49" s="70">
        <v>300</v>
      </c>
      <c r="D49" s="70">
        <v>580.6</v>
      </c>
      <c r="E49" s="67">
        <f t="shared" si="0"/>
        <v>193.53333333333333</v>
      </c>
    </row>
    <row r="50" spans="1:5" ht="82.5" customHeight="1">
      <c r="A50" s="68" t="s">
        <v>570</v>
      </c>
      <c r="B50" s="69" t="s">
        <v>571</v>
      </c>
      <c r="C50" s="70">
        <v>150</v>
      </c>
      <c r="D50" s="70">
        <v>129.80000000000001</v>
      </c>
      <c r="E50" s="67">
        <f t="shared" si="0"/>
        <v>86.533333333333346</v>
      </c>
    </row>
    <row r="51" spans="1:5" ht="83.25" customHeight="1">
      <c r="A51" s="68" t="s">
        <v>572</v>
      </c>
      <c r="B51" s="69" t="s">
        <v>573</v>
      </c>
      <c r="C51" s="70">
        <v>50</v>
      </c>
      <c r="D51" s="70">
        <v>5.2</v>
      </c>
      <c r="E51" s="67">
        <f t="shared" si="0"/>
        <v>10.4</v>
      </c>
    </row>
    <row r="52" spans="1:5" ht="77.25" hidden="1" customHeight="1">
      <c r="A52" s="68" t="s">
        <v>574</v>
      </c>
      <c r="B52" s="69" t="s">
        <v>575</v>
      </c>
      <c r="C52" s="70">
        <v>0</v>
      </c>
      <c r="D52" s="70">
        <v>0</v>
      </c>
      <c r="E52" s="67" t="e">
        <f t="shared" si="0"/>
        <v>#DIV/0!</v>
      </c>
    </row>
    <row r="53" spans="1:5" ht="94.5" hidden="1" customHeight="1">
      <c r="A53" s="68" t="s">
        <v>576</v>
      </c>
      <c r="B53" s="69" t="s">
        <v>577</v>
      </c>
      <c r="C53" s="70">
        <v>0</v>
      </c>
      <c r="D53" s="70">
        <v>0</v>
      </c>
      <c r="E53" s="67" t="e">
        <f t="shared" si="0"/>
        <v>#DIV/0!</v>
      </c>
    </row>
    <row r="54" spans="1:5" ht="69" hidden="1" customHeight="1">
      <c r="A54" s="68" t="s">
        <v>578</v>
      </c>
      <c r="B54" s="69" t="s">
        <v>579</v>
      </c>
      <c r="C54" s="70">
        <v>0</v>
      </c>
      <c r="D54" s="70">
        <v>0</v>
      </c>
      <c r="E54" s="67" t="e">
        <f t="shared" si="0"/>
        <v>#DIV/0!</v>
      </c>
    </row>
    <row r="55" spans="1:5" ht="36" hidden="1" customHeight="1">
      <c r="A55" s="68" t="s">
        <v>580</v>
      </c>
      <c r="B55" s="69" t="s">
        <v>581</v>
      </c>
      <c r="C55" s="70">
        <v>0</v>
      </c>
      <c r="D55" s="70">
        <v>0</v>
      </c>
      <c r="E55" s="67" t="e">
        <f t="shared" si="0"/>
        <v>#DIV/0!</v>
      </c>
    </row>
    <row r="56" spans="1:5" ht="65.25" hidden="1" customHeight="1">
      <c r="A56" s="68" t="s">
        <v>582</v>
      </c>
      <c r="B56" s="69" t="s">
        <v>583</v>
      </c>
      <c r="C56" s="70">
        <v>0</v>
      </c>
      <c r="D56" s="70">
        <v>0</v>
      </c>
      <c r="E56" s="67" t="e">
        <f t="shared" si="0"/>
        <v>#DIV/0!</v>
      </c>
    </row>
    <row r="57" spans="1:5" ht="41.25" hidden="1" customHeight="1">
      <c r="A57" s="68" t="s">
        <v>584</v>
      </c>
      <c r="B57" s="69" t="s">
        <v>585</v>
      </c>
      <c r="C57" s="70">
        <v>0</v>
      </c>
      <c r="D57" s="70">
        <v>0</v>
      </c>
      <c r="E57" s="67" t="e">
        <f t="shared" si="0"/>
        <v>#DIV/0!</v>
      </c>
    </row>
    <row r="58" spans="1:5" ht="42" hidden="1" customHeight="1">
      <c r="A58" s="68" t="s">
        <v>586</v>
      </c>
      <c r="B58" s="69" t="s">
        <v>587</v>
      </c>
      <c r="C58" s="70">
        <v>0</v>
      </c>
      <c r="D58" s="70">
        <v>0</v>
      </c>
      <c r="E58" s="67" t="e">
        <f t="shared" si="0"/>
        <v>#DIV/0!</v>
      </c>
    </row>
    <row r="59" spans="1:5" ht="64.5" hidden="1" customHeight="1">
      <c r="A59" s="68" t="s">
        <v>588</v>
      </c>
      <c r="B59" s="69" t="s">
        <v>589</v>
      </c>
      <c r="C59" s="70">
        <v>0</v>
      </c>
      <c r="D59" s="70">
        <v>0</v>
      </c>
      <c r="E59" s="67" t="e">
        <f t="shared" si="0"/>
        <v>#DIV/0!</v>
      </c>
    </row>
    <row r="60" spans="1:5" ht="46.5" hidden="1" customHeight="1">
      <c r="A60" s="68" t="s">
        <v>590</v>
      </c>
      <c r="B60" s="69" t="s">
        <v>591</v>
      </c>
      <c r="C60" s="70">
        <v>0</v>
      </c>
      <c r="D60" s="70">
        <v>0</v>
      </c>
      <c r="E60" s="67" t="e">
        <f t="shared" si="0"/>
        <v>#DIV/0!</v>
      </c>
    </row>
    <row r="61" spans="1:5" ht="27" customHeight="1">
      <c r="A61" s="64" t="s">
        <v>592</v>
      </c>
      <c r="B61" s="65" t="s">
        <v>593</v>
      </c>
      <c r="C61" s="66">
        <v>0</v>
      </c>
      <c r="D61" s="66">
        <f>D62</f>
        <v>180</v>
      </c>
      <c r="E61" s="67">
        <v>0</v>
      </c>
    </row>
    <row r="62" spans="1:5" ht="42" customHeight="1">
      <c r="A62" s="68" t="s">
        <v>594</v>
      </c>
      <c r="B62" s="69" t="s">
        <v>595</v>
      </c>
      <c r="C62" s="70">
        <v>0</v>
      </c>
      <c r="D62" s="70">
        <v>180</v>
      </c>
      <c r="E62" s="106">
        <v>0</v>
      </c>
    </row>
    <row r="63" spans="1:5" ht="41.25" hidden="1" customHeight="1">
      <c r="A63" s="68" t="s">
        <v>596</v>
      </c>
      <c r="B63" s="69" t="s">
        <v>597</v>
      </c>
      <c r="C63" s="70">
        <v>0</v>
      </c>
      <c r="D63" s="70">
        <v>0</v>
      </c>
      <c r="E63" s="67" t="e">
        <f t="shared" si="0"/>
        <v>#DIV/0!</v>
      </c>
    </row>
    <row r="64" spans="1:5" ht="36.75" customHeight="1">
      <c r="A64" s="74" t="s">
        <v>19</v>
      </c>
      <c r="B64" s="75" t="s">
        <v>20</v>
      </c>
      <c r="C64" s="60">
        <f>C65+C70+C82+C87+C91</f>
        <v>760136</v>
      </c>
      <c r="D64" s="60">
        <f>D65+D70+D82+D87+D91</f>
        <v>760097.3</v>
      </c>
      <c r="E64" s="67">
        <f t="shared" si="0"/>
        <v>99.994908805792647</v>
      </c>
    </row>
    <row r="65" spans="1:5" ht="36.75" customHeight="1">
      <c r="A65" s="76" t="s">
        <v>21</v>
      </c>
      <c r="B65" s="77" t="s">
        <v>598</v>
      </c>
      <c r="C65" s="60">
        <f>SUM(C66:C69)</f>
        <v>75588.700000000012</v>
      </c>
      <c r="D65" s="60">
        <f>SUM(D66:D69)</f>
        <v>75588.700000000012</v>
      </c>
      <c r="E65" s="67">
        <f t="shared" si="0"/>
        <v>100</v>
      </c>
    </row>
    <row r="66" spans="1:5" ht="33" customHeight="1">
      <c r="A66" s="78" t="s">
        <v>599</v>
      </c>
      <c r="B66" s="79" t="s">
        <v>600</v>
      </c>
      <c r="C66" s="59">
        <v>37880</v>
      </c>
      <c r="D66" s="59">
        <v>37880</v>
      </c>
      <c r="E66" s="106">
        <f t="shared" si="0"/>
        <v>100</v>
      </c>
    </row>
    <row r="67" spans="1:5" ht="33" customHeight="1">
      <c r="A67" s="80" t="s">
        <v>601</v>
      </c>
      <c r="B67" s="79" t="s">
        <v>602</v>
      </c>
      <c r="C67" s="59">
        <v>3000</v>
      </c>
      <c r="D67" s="59">
        <v>3000</v>
      </c>
      <c r="E67" s="106">
        <f t="shared" si="0"/>
        <v>100</v>
      </c>
    </row>
    <row r="68" spans="1:5" ht="42" customHeight="1">
      <c r="A68" s="78" t="s">
        <v>630</v>
      </c>
      <c r="B68" s="79" t="s">
        <v>603</v>
      </c>
      <c r="C68" s="59">
        <v>26218.1</v>
      </c>
      <c r="D68" s="59">
        <v>26218.1</v>
      </c>
      <c r="E68" s="106">
        <f t="shared" si="0"/>
        <v>100</v>
      </c>
    </row>
    <row r="69" spans="1:5" ht="48.75" customHeight="1">
      <c r="A69" s="78" t="s">
        <v>604</v>
      </c>
      <c r="B69" s="79" t="s">
        <v>605</v>
      </c>
      <c r="C69" s="59">
        <v>8490.6</v>
      </c>
      <c r="D69" s="59">
        <v>8490.6</v>
      </c>
      <c r="E69" s="106">
        <f t="shared" si="0"/>
        <v>100</v>
      </c>
    </row>
    <row r="70" spans="1:5" ht="45.75" customHeight="1">
      <c r="A70" s="76" t="s">
        <v>22</v>
      </c>
      <c r="B70" s="77" t="s">
        <v>606</v>
      </c>
      <c r="C70" s="60">
        <f>SUM(C73:C81)</f>
        <v>168898.19999999998</v>
      </c>
      <c r="D70" s="60">
        <f>SUM(D73:D81)</f>
        <v>168898.19999999998</v>
      </c>
      <c r="E70" s="67">
        <f t="shared" si="0"/>
        <v>100</v>
      </c>
    </row>
    <row r="71" spans="1:5" ht="46.5" hidden="1" customHeight="1">
      <c r="A71" s="81" t="s">
        <v>607</v>
      </c>
      <c r="B71" s="79" t="s">
        <v>608</v>
      </c>
      <c r="C71" s="59">
        <v>0</v>
      </c>
      <c r="D71" s="59">
        <v>0</v>
      </c>
      <c r="E71" s="67" t="e">
        <f t="shared" si="0"/>
        <v>#DIV/0!</v>
      </c>
    </row>
    <row r="72" spans="1:5" ht="46.5" hidden="1" customHeight="1">
      <c r="A72" s="81" t="s">
        <v>609</v>
      </c>
      <c r="B72" s="79" t="s">
        <v>610</v>
      </c>
      <c r="C72" s="59">
        <v>0</v>
      </c>
      <c r="D72" s="59">
        <v>0</v>
      </c>
      <c r="E72" s="67" t="e">
        <f t="shared" si="0"/>
        <v>#DIV/0!</v>
      </c>
    </row>
    <row r="73" spans="1:5" ht="75.75" customHeight="1">
      <c r="A73" s="81" t="s">
        <v>23</v>
      </c>
      <c r="B73" s="82" t="s">
        <v>24</v>
      </c>
      <c r="C73" s="83">
        <v>108049.60000000001</v>
      </c>
      <c r="D73" s="83">
        <v>108049.60000000001</v>
      </c>
      <c r="E73" s="106">
        <f t="shared" si="0"/>
        <v>100</v>
      </c>
    </row>
    <row r="74" spans="1:5" ht="78" customHeight="1">
      <c r="A74" s="81" t="s">
        <v>430</v>
      </c>
      <c r="B74" s="82" t="s">
        <v>849</v>
      </c>
      <c r="C74" s="83">
        <v>1258.4000000000001</v>
      </c>
      <c r="D74" s="83">
        <v>1258.4000000000001</v>
      </c>
      <c r="E74" s="106">
        <f t="shared" si="0"/>
        <v>100</v>
      </c>
    </row>
    <row r="75" spans="1:5" ht="43.5" customHeight="1">
      <c r="A75" s="81" t="s">
        <v>445</v>
      </c>
      <c r="B75" s="82" t="s">
        <v>611</v>
      </c>
      <c r="C75" s="83">
        <v>16638.3</v>
      </c>
      <c r="D75" s="83">
        <v>16638.3</v>
      </c>
      <c r="E75" s="106">
        <f t="shared" ref="E75:E94" si="1">D75/C75*100</f>
        <v>100</v>
      </c>
    </row>
    <row r="76" spans="1:5" ht="80.25" hidden="1" customHeight="1">
      <c r="A76" s="81" t="s">
        <v>612</v>
      </c>
      <c r="B76" s="82"/>
      <c r="C76" s="83"/>
      <c r="D76" s="83">
        <v>0</v>
      </c>
      <c r="E76" s="106">
        <v>0</v>
      </c>
    </row>
    <row r="77" spans="1:5" ht="37.5" customHeight="1">
      <c r="A77" s="81" t="s">
        <v>613</v>
      </c>
      <c r="B77" s="82" t="s">
        <v>491</v>
      </c>
      <c r="C77" s="83">
        <v>15246.2</v>
      </c>
      <c r="D77" s="83">
        <v>15246.2</v>
      </c>
      <c r="E77" s="106">
        <f t="shared" si="1"/>
        <v>100</v>
      </c>
    </row>
    <row r="78" spans="1:5" ht="62.25" customHeight="1">
      <c r="A78" s="81" t="s">
        <v>462</v>
      </c>
      <c r="B78" s="82" t="s">
        <v>614</v>
      </c>
      <c r="C78" s="83">
        <v>858.8</v>
      </c>
      <c r="D78" s="83">
        <v>858.8</v>
      </c>
      <c r="E78" s="106">
        <f t="shared" si="1"/>
        <v>100</v>
      </c>
    </row>
    <row r="79" spans="1:5" ht="64.5" customHeight="1">
      <c r="A79" s="81" t="s">
        <v>615</v>
      </c>
      <c r="B79" s="82" t="s">
        <v>616</v>
      </c>
      <c r="C79" s="83">
        <v>15000</v>
      </c>
      <c r="D79" s="83">
        <v>15000</v>
      </c>
      <c r="E79" s="106">
        <f t="shared" si="1"/>
        <v>100</v>
      </c>
    </row>
    <row r="80" spans="1:5" ht="51.75" customHeight="1">
      <c r="A80" s="81" t="s">
        <v>463</v>
      </c>
      <c r="B80" s="82" t="s">
        <v>492</v>
      </c>
      <c r="C80" s="83">
        <v>9973</v>
      </c>
      <c r="D80" s="83">
        <v>9973</v>
      </c>
      <c r="E80" s="106">
        <f t="shared" si="1"/>
        <v>100</v>
      </c>
    </row>
    <row r="81" spans="1:5" ht="38.25" customHeight="1">
      <c r="A81" s="81" t="s">
        <v>632</v>
      </c>
      <c r="B81" s="82" t="s">
        <v>631</v>
      </c>
      <c r="C81" s="83">
        <v>1873.9</v>
      </c>
      <c r="D81" s="83">
        <v>1873.9</v>
      </c>
      <c r="E81" s="106">
        <f t="shared" si="1"/>
        <v>100</v>
      </c>
    </row>
    <row r="82" spans="1:5" ht="39.75" customHeight="1">
      <c r="A82" s="57" t="s">
        <v>25</v>
      </c>
      <c r="B82" s="84" t="s">
        <v>26</v>
      </c>
      <c r="C82" s="85">
        <f>SUM(C83:C86)</f>
        <v>383451.4</v>
      </c>
      <c r="D82" s="85">
        <f>SUM(D83:D86)</f>
        <v>383418.7</v>
      </c>
      <c r="E82" s="67">
        <f t="shared" si="1"/>
        <v>99.991472191782321</v>
      </c>
    </row>
    <row r="83" spans="1:5" ht="54.75" customHeight="1">
      <c r="A83" s="81" t="s">
        <v>29</v>
      </c>
      <c r="B83" s="82" t="s">
        <v>30</v>
      </c>
      <c r="C83" s="59">
        <v>377729.4</v>
      </c>
      <c r="D83" s="59">
        <v>377729.4</v>
      </c>
      <c r="E83" s="106">
        <f t="shared" si="1"/>
        <v>100</v>
      </c>
    </row>
    <row r="84" spans="1:5" ht="80.25" customHeight="1">
      <c r="A84" s="81" t="s">
        <v>31</v>
      </c>
      <c r="B84" s="82" t="s">
        <v>617</v>
      </c>
      <c r="C84" s="83">
        <v>2718.5</v>
      </c>
      <c r="D84" s="83">
        <v>2718.5</v>
      </c>
      <c r="E84" s="106">
        <f t="shared" si="1"/>
        <v>100</v>
      </c>
    </row>
    <row r="85" spans="1:5" ht="55.5" customHeight="1">
      <c r="A85" s="81" t="s">
        <v>27</v>
      </c>
      <c r="B85" s="82" t="s">
        <v>28</v>
      </c>
      <c r="C85" s="83">
        <v>2970.8</v>
      </c>
      <c r="D85" s="83">
        <v>2970.8</v>
      </c>
      <c r="E85" s="106">
        <f t="shared" si="1"/>
        <v>100</v>
      </c>
    </row>
    <row r="86" spans="1:5" ht="72" customHeight="1">
      <c r="A86" s="81" t="s">
        <v>633</v>
      </c>
      <c r="B86" s="82" t="s">
        <v>634</v>
      </c>
      <c r="C86" s="83">
        <v>32.700000000000003</v>
      </c>
      <c r="D86" s="83"/>
      <c r="E86" s="67"/>
    </row>
    <row r="87" spans="1:5" ht="36.75" customHeight="1">
      <c r="A87" s="57" t="s">
        <v>493</v>
      </c>
      <c r="B87" s="84" t="s">
        <v>494</v>
      </c>
      <c r="C87" s="85">
        <f>SUM(C88:C90)</f>
        <v>132197.70000000001</v>
      </c>
      <c r="D87" s="85">
        <f>SUM(D88:D90)</f>
        <v>132197.70000000001</v>
      </c>
      <c r="E87" s="67">
        <f t="shared" si="1"/>
        <v>100</v>
      </c>
    </row>
    <row r="88" spans="1:5" ht="78" customHeight="1">
      <c r="A88" s="81" t="s">
        <v>638</v>
      </c>
      <c r="B88" s="82" t="s">
        <v>637</v>
      </c>
      <c r="C88" s="83">
        <v>17026.900000000001</v>
      </c>
      <c r="D88" s="83">
        <v>17026.900000000001</v>
      </c>
      <c r="E88" s="106">
        <f t="shared" si="1"/>
        <v>100</v>
      </c>
    </row>
    <row r="89" spans="1:5" ht="48.75" customHeight="1">
      <c r="A89" s="81" t="s">
        <v>635</v>
      </c>
      <c r="B89" s="82" t="s">
        <v>636</v>
      </c>
      <c r="C89" s="83">
        <v>77684.800000000003</v>
      </c>
      <c r="D89" s="83">
        <v>77684.800000000003</v>
      </c>
      <c r="E89" s="106">
        <f t="shared" si="1"/>
        <v>100</v>
      </c>
    </row>
    <row r="90" spans="1:5" ht="30.75" customHeight="1">
      <c r="A90" s="81" t="s">
        <v>495</v>
      </c>
      <c r="B90" s="82" t="s">
        <v>494</v>
      </c>
      <c r="C90" s="83">
        <v>37486</v>
      </c>
      <c r="D90" s="83">
        <v>37486</v>
      </c>
      <c r="E90" s="106">
        <f t="shared" si="1"/>
        <v>100</v>
      </c>
    </row>
    <row r="91" spans="1:5" ht="30" customHeight="1">
      <c r="A91" s="81" t="s">
        <v>619</v>
      </c>
      <c r="B91" s="84" t="s">
        <v>496</v>
      </c>
      <c r="C91" s="83">
        <v>0</v>
      </c>
      <c r="D91" s="83">
        <f>D92</f>
        <v>-6</v>
      </c>
      <c r="E91" s="67"/>
    </row>
    <row r="92" spans="1:5" ht="45" customHeight="1">
      <c r="A92" s="57" t="s">
        <v>620</v>
      </c>
      <c r="B92" s="84" t="s">
        <v>621</v>
      </c>
      <c r="C92" s="85">
        <v>0</v>
      </c>
      <c r="D92" s="85">
        <f>D93</f>
        <v>-6</v>
      </c>
      <c r="E92" s="67">
        <v>0</v>
      </c>
    </row>
    <row r="93" spans="1:5" ht="55.5" customHeight="1">
      <c r="A93" s="81" t="s">
        <v>622</v>
      </c>
      <c r="B93" s="82" t="s">
        <v>618</v>
      </c>
      <c r="C93" s="83">
        <v>0</v>
      </c>
      <c r="D93" s="83">
        <v>-6</v>
      </c>
      <c r="E93" s="67">
        <v>0</v>
      </c>
    </row>
    <row r="94" spans="1:5" ht="52.5" customHeight="1">
      <c r="A94" s="205" t="s">
        <v>32</v>
      </c>
      <c r="B94" s="206"/>
      <c r="C94" s="86">
        <f>C10+C64</f>
        <v>1245018</v>
      </c>
      <c r="D94" s="86">
        <f>D10+D64</f>
        <v>1264085.3</v>
      </c>
      <c r="E94" s="67">
        <f t="shared" si="1"/>
        <v>101.53148789816693</v>
      </c>
    </row>
    <row r="95" spans="1:5">
      <c r="A95" s="95"/>
      <c r="B95" s="96"/>
      <c r="C95" s="97"/>
      <c r="D95" s="97"/>
      <c r="E95" s="98"/>
    </row>
    <row r="96" spans="1:5">
      <c r="A96" s="95"/>
      <c r="B96" s="96"/>
      <c r="C96" s="97"/>
      <c r="D96" s="97"/>
      <c r="E96" s="95"/>
    </row>
    <row r="97" spans="1:5">
      <c r="A97" s="95"/>
      <c r="B97" s="96"/>
      <c r="C97" s="97"/>
      <c r="D97" s="97"/>
      <c r="E97" s="95"/>
    </row>
    <row r="98" spans="1:5">
      <c r="A98" s="95"/>
      <c r="B98" s="96"/>
      <c r="C98" s="97"/>
      <c r="D98" s="97"/>
      <c r="E98" s="95"/>
    </row>
    <row r="99" spans="1:5">
      <c r="A99" s="95"/>
      <c r="B99" s="96"/>
      <c r="C99" s="97"/>
      <c r="D99" s="97"/>
      <c r="E99" s="95"/>
    </row>
    <row r="100" spans="1:5">
      <c r="A100" s="95"/>
      <c r="B100" s="96"/>
      <c r="C100" s="97"/>
      <c r="D100" s="97"/>
      <c r="E100" s="95"/>
    </row>
    <row r="101" spans="1:5">
      <c r="A101" s="95"/>
      <c r="B101" s="96"/>
      <c r="C101" s="97"/>
      <c r="D101" s="97"/>
      <c r="E101" s="95"/>
    </row>
    <row r="102" spans="1:5">
      <c r="A102" s="95"/>
      <c r="B102" s="96"/>
      <c r="C102" s="97"/>
      <c r="D102" s="97"/>
      <c r="E102" s="95"/>
    </row>
    <row r="103" spans="1:5">
      <c r="A103" s="95"/>
      <c r="B103" s="96"/>
      <c r="C103" s="97"/>
      <c r="D103" s="97"/>
      <c r="E103" s="95"/>
    </row>
    <row r="104" spans="1:5">
      <c r="A104" s="95"/>
      <c r="B104" s="96"/>
      <c r="C104" s="97"/>
      <c r="D104" s="97"/>
      <c r="E104" s="95"/>
    </row>
    <row r="105" spans="1:5">
      <c r="A105" s="95"/>
      <c r="B105" s="96"/>
      <c r="C105" s="97"/>
      <c r="D105" s="97"/>
      <c r="E105" s="95"/>
    </row>
    <row r="106" spans="1:5">
      <c r="A106" s="95"/>
      <c r="B106" s="96"/>
      <c r="C106" s="97"/>
      <c r="D106" s="97"/>
      <c r="E106" s="95"/>
    </row>
    <row r="107" spans="1:5">
      <c r="A107" s="95"/>
      <c r="B107" s="96"/>
      <c r="C107" s="97"/>
      <c r="D107" s="97"/>
      <c r="E107" s="95"/>
    </row>
    <row r="108" spans="1:5">
      <c r="A108" s="95"/>
      <c r="B108" s="96"/>
      <c r="C108" s="97"/>
      <c r="D108" s="97"/>
      <c r="E108" s="95"/>
    </row>
    <row r="109" spans="1:5">
      <c r="A109" s="95"/>
      <c r="B109" s="96"/>
      <c r="C109" s="97"/>
      <c r="D109" s="97"/>
      <c r="E109" s="95"/>
    </row>
    <row r="110" spans="1:5">
      <c r="A110" s="95"/>
      <c r="B110" s="96"/>
      <c r="C110" s="97"/>
      <c r="D110" s="97"/>
      <c r="E110" s="95"/>
    </row>
    <row r="111" spans="1:5">
      <c r="A111" s="95"/>
      <c r="B111" s="96"/>
      <c r="C111" s="97"/>
      <c r="D111" s="97"/>
      <c r="E111" s="95"/>
    </row>
    <row r="112" spans="1:5">
      <c r="A112" s="95"/>
      <c r="B112" s="96"/>
      <c r="C112" s="97"/>
      <c r="D112" s="97"/>
      <c r="E112" s="95"/>
    </row>
    <row r="113" spans="1:5">
      <c r="A113" s="95"/>
      <c r="B113" s="96"/>
      <c r="C113" s="97"/>
      <c r="D113" s="97"/>
      <c r="E113" s="95"/>
    </row>
    <row r="114" spans="1:5">
      <c r="A114" s="95"/>
      <c r="B114" s="96"/>
      <c r="C114" s="97"/>
      <c r="D114" s="97"/>
      <c r="E114" s="95"/>
    </row>
    <row r="115" spans="1:5">
      <c r="A115" s="95"/>
      <c r="B115" s="96"/>
      <c r="C115" s="97"/>
      <c r="D115" s="97"/>
      <c r="E115" s="95"/>
    </row>
    <row r="116" spans="1:5">
      <c r="A116" s="95"/>
      <c r="B116" s="96"/>
      <c r="C116" s="97"/>
      <c r="D116" s="97"/>
      <c r="E116" s="95"/>
    </row>
    <row r="117" spans="1:5">
      <c r="A117" s="95"/>
      <c r="B117" s="96"/>
      <c r="C117" s="97"/>
      <c r="D117" s="97"/>
      <c r="E117" s="95"/>
    </row>
    <row r="118" spans="1:5">
      <c r="A118" s="95"/>
      <c r="B118" s="96"/>
      <c r="C118" s="97"/>
      <c r="D118" s="97"/>
      <c r="E118" s="95"/>
    </row>
    <row r="119" spans="1:5">
      <c r="A119" s="95"/>
      <c r="B119" s="96"/>
      <c r="C119" s="97"/>
      <c r="D119" s="97"/>
      <c r="E119" s="95"/>
    </row>
    <row r="120" spans="1:5">
      <c r="A120" s="95"/>
      <c r="B120" s="96"/>
      <c r="C120" s="97"/>
      <c r="D120" s="97"/>
      <c r="E120" s="95"/>
    </row>
    <row r="121" spans="1:5">
      <c r="A121" s="95"/>
      <c r="B121" s="96"/>
      <c r="C121" s="97"/>
      <c r="D121" s="97"/>
      <c r="E121" s="95"/>
    </row>
    <row r="122" spans="1:5">
      <c r="A122" s="95"/>
      <c r="B122" s="96"/>
      <c r="C122" s="97"/>
      <c r="D122" s="97"/>
      <c r="E122" s="95"/>
    </row>
    <row r="123" spans="1:5">
      <c r="A123" s="95"/>
      <c r="B123" s="96"/>
      <c r="C123" s="97"/>
      <c r="D123" s="97"/>
      <c r="E123" s="95"/>
    </row>
    <row r="124" spans="1:5">
      <c r="A124" s="95"/>
      <c r="B124" s="96"/>
      <c r="C124" s="97"/>
      <c r="D124" s="97"/>
      <c r="E124" s="95"/>
    </row>
    <row r="125" spans="1:5">
      <c r="A125" s="95"/>
      <c r="B125" s="96"/>
      <c r="C125" s="97"/>
      <c r="D125" s="97"/>
      <c r="E125" s="95"/>
    </row>
    <row r="126" spans="1:5">
      <c r="A126" s="95"/>
      <c r="B126" s="96"/>
      <c r="C126" s="97"/>
      <c r="D126" s="97"/>
      <c r="E126" s="95"/>
    </row>
    <row r="127" spans="1:5">
      <c r="A127" s="95"/>
      <c r="B127" s="96"/>
      <c r="C127" s="97"/>
      <c r="D127" s="97"/>
      <c r="E127" s="95"/>
    </row>
    <row r="128" spans="1:5">
      <c r="A128" s="95"/>
      <c r="B128" s="96"/>
      <c r="C128" s="97"/>
      <c r="D128" s="97"/>
      <c r="E128" s="95"/>
    </row>
    <row r="129" spans="1:5">
      <c r="A129" s="95"/>
      <c r="B129" s="96"/>
      <c r="C129" s="97"/>
      <c r="D129" s="97"/>
      <c r="E129" s="95"/>
    </row>
    <row r="130" spans="1:5">
      <c r="A130" s="95"/>
      <c r="B130" s="96"/>
      <c r="C130" s="97"/>
      <c r="D130" s="97"/>
      <c r="E130" s="95"/>
    </row>
    <row r="131" spans="1:5">
      <c r="A131" s="95"/>
      <c r="B131" s="96"/>
      <c r="C131" s="97"/>
      <c r="D131" s="97"/>
      <c r="E131" s="95"/>
    </row>
    <row r="132" spans="1:5">
      <c r="A132" s="95"/>
      <c r="B132" s="96"/>
      <c r="C132" s="97"/>
      <c r="D132" s="97"/>
      <c r="E132" s="95"/>
    </row>
    <row r="133" spans="1:5">
      <c r="A133" s="95"/>
      <c r="B133" s="96"/>
      <c r="C133" s="97"/>
      <c r="D133" s="97"/>
      <c r="E133" s="95"/>
    </row>
    <row r="134" spans="1:5">
      <c r="A134" s="95"/>
      <c r="B134" s="96"/>
      <c r="C134" s="97"/>
      <c r="D134" s="97"/>
      <c r="E134" s="95"/>
    </row>
    <row r="135" spans="1:5">
      <c r="A135" s="95"/>
      <c r="B135" s="96"/>
      <c r="C135" s="97"/>
      <c r="D135" s="97"/>
      <c r="E135" s="95"/>
    </row>
    <row r="136" spans="1:5">
      <c r="A136" s="95"/>
      <c r="B136" s="96"/>
      <c r="C136" s="97"/>
      <c r="D136" s="97"/>
      <c r="E136" s="95"/>
    </row>
    <row r="137" spans="1:5">
      <c r="A137" s="95"/>
      <c r="B137" s="96"/>
      <c r="C137" s="97"/>
      <c r="D137" s="97"/>
      <c r="E137" s="95"/>
    </row>
    <row r="138" spans="1:5">
      <c r="A138" s="95"/>
      <c r="B138" s="96"/>
      <c r="C138" s="97"/>
      <c r="D138" s="97"/>
      <c r="E138" s="95"/>
    </row>
    <row r="139" spans="1:5">
      <c r="A139" s="95"/>
      <c r="B139" s="96"/>
      <c r="C139" s="97"/>
      <c r="D139" s="97"/>
      <c r="E139" s="95"/>
    </row>
    <row r="140" spans="1:5">
      <c r="A140" s="95"/>
      <c r="B140" s="96"/>
      <c r="C140" s="97"/>
      <c r="D140" s="97"/>
      <c r="E140" s="95"/>
    </row>
    <row r="141" spans="1:5">
      <c r="A141" s="95"/>
      <c r="B141" s="96"/>
      <c r="C141" s="97"/>
      <c r="D141" s="97"/>
      <c r="E141" s="95"/>
    </row>
    <row r="142" spans="1:5">
      <c r="A142" s="95"/>
      <c r="B142" s="96"/>
      <c r="C142" s="97"/>
      <c r="D142" s="97"/>
      <c r="E142" s="95"/>
    </row>
    <row r="143" spans="1:5">
      <c r="A143" s="95"/>
      <c r="B143" s="96"/>
      <c r="C143" s="97"/>
      <c r="D143" s="97"/>
      <c r="E143" s="95"/>
    </row>
    <row r="144" spans="1:5">
      <c r="A144" s="95"/>
      <c r="B144" s="96"/>
      <c r="C144" s="97"/>
      <c r="D144" s="97"/>
      <c r="E144" s="95"/>
    </row>
    <row r="145" spans="1:5">
      <c r="A145" s="95"/>
      <c r="B145" s="96"/>
      <c r="C145" s="97"/>
      <c r="D145" s="97"/>
      <c r="E145" s="95"/>
    </row>
    <row r="146" spans="1:5">
      <c r="A146" s="95"/>
      <c r="B146" s="96"/>
      <c r="C146" s="97"/>
      <c r="D146" s="97"/>
      <c r="E146" s="95"/>
    </row>
    <row r="147" spans="1:5">
      <c r="A147" s="95"/>
      <c r="B147" s="96"/>
      <c r="C147" s="97"/>
      <c r="D147" s="97"/>
      <c r="E147" s="95"/>
    </row>
    <row r="148" spans="1:5">
      <c r="A148" s="95"/>
      <c r="B148" s="96"/>
      <c r="C148" s="97"/>
      <c r="D148" s="97"/>
      <c r="E148" s="95"/>
    </row>
    <row r="149" spans="1:5">
      <c r="A149" s="95"/>
      <c r="B149" s="96"/>
      <c r="C149" s="97"/>
      <c r="D149" s="97"/>
      <c r="E149" s="95"/>
    </row>
    <row r="150" spans="1:5">
      <c r="A150" s="95"/>
      <c r="B150" s="96"/>
      <c r="C150" s="97"/>
      <c r="D150" s="97"/>
      <c r="E150" s="95"/>
    </row>
  </sheetData>
  <mergeCells count="9">
    <mergeCell ref="A94:B94"/>
    <mergeCell ref="C8:D8"/>
    <mergeCell ref="A1:E1"/>
    <mergeCell ref="A3:E3"/>
    <mergeCell ref="A4:E4"/>
    <mergeCell ref="A5:E5"/>
    <mergeCell ref="D6:E6"/>
    <mergeCell ref="A7:E7"/>
    <mergeCell ref="C2:E2"/>
  </mergeCells>
  <phoneticPr fontId="18" type="noConversion"/>
  <pageMargins left="0.39370078740157483" right="0" top="0.59055118110236227" bottom="0" header="0.51181102362204722" footer="0.51181102362204722"/>
  <pageSetup paperSize="9" scale="9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9"/>
  <sheetViews>
    <sheetView topLeftCell="A3" zoomScale="80" zoomScaleNormal="80" workbookViewId="0">
      <selection activeCell="M5" sqref="M5:O5"/>
    </sheetView>
  </sheetViews>
  <sheetFormatPr defaultRowHeight="12.75"/>
  <cols>
    <col min="1" max="1" width="40" style="16" customWidth="1"/>
    <col min="2" max="2" width="8.85546875" style="16" customWidth="1"/>
    <col min="3" max="3" width="10.7109375" style="168" customWidth="1"/>
    <col min="4" max="4" width="16.140625" style="16" customWidth="1"/>
    <col min="5" max="5" width="8.42578125" style="16" customWidth="1"/>
    <col min="6" max="6" width="10.7109375" style="17" hidden="1" customWidth="1"/>
    <col min="7" max="7" width="11.42578125" style="17" hidden="1" customWidth="1"/>
    <col min="8" max="8" width="12" style="134" hidden="1" customWidth="1"/>
    <col min="9" max="11" width="12.28515625" style="134" hidden="1" customWidth="1"/>
    <col min="12" max="12" width="11" style="134" hidden="1" customWidth="1"/>
    <col min="13" max="13" width="14.28515625" style="134" customWidth="1"/>
    <col min="14" max="14" width="13.140625" style="169" customWidth="1"/>
    <col min="15" max="15" width="12.7109375" style="170" customWidth="1"/>
  </cols>
  <sheetData>
    <row r="1" spans="1:15" hidden="1"/>
    <row r="2" spans="1:15" hidden="1"/>
    <row r="4" spans="1:15" ht="20.25" customHeight="1">
      <c r="L4" s="217" t="s">
        <v>460</v>
      </c>
      <c r="M4" s="217"/>
      <c r="N4" s="218"/>
      <c r="O4" s="218"/>
    </row>
    <row r="5" spans="1:15" ht="69.75" customHeight="1">
      <c r="L5" s="171"/>
      <c r="M5" s="222" t="s">
        <v>850</v>
      </c>
      <c r="N5" s="223"/>
      <c r="O5" s="223"/>
    </row>
    <row r="6" spans="1:15" ht="39" customHeight="1">
      <c r="A6" s="219" t="s">
        <v>750</v>
      </c>
      <c r="B6" s="219"/>
      <c r="C6" s="219"/>
      <c r="D6" s="219"/>
      <c r="E6" s="219"/>
      <c r="F6" s="219"/>
      <c r="G6" s="220"/>
      <c r="H6" s="220"/>
      <c r="I6" s="221"/>
      <c r="J6" s="221"/>
      <c r="K6" s="221"/>
      <c r="L6" s="221"/>
      <c r="M6" s="221"/>
      <c r="N6" s="221"/>
      <c r="O6" s="221"/>
    </row>
    <row r="7" spans="1:15" ht="26.25" customHeight="1">
      <c r="A7" s="214"/>
      <c r="B7" s="214"/>
      <c r="C7" s="214"/>
      <c r="D7" s="214"/>
      <c r="E7" s="214"/>
      <c r="F7" s="214"/>
      <c r="G7" s="215"/>
      <c r="H7" s="216"/>
      <c r="N7" s="169" t="s">
        <v>628</v>
      </c>
    </row>
    <row r="8" spans="1:15" ht="51" customHeight="1">
      <c r="A8" s="19" t="s">
        <v>69</v>
      </c>
      <c r="B8" s="19" t="s">
        <v>201</v>
      </c>
      <c r="C8" s="18" t="s">
        <v>202</v>
      </c>
      <c r="D8" s="19" t="s">
        <v>88</v>
      </c>
      <c r="E8" s="19" t="s">
        <v>848</v>
      </c>
      <c r="F8" s="6" t="s">
        <v>436</v>
      </c>
      <c r="G8" s="6" t="s">
        <v>502</v>
      </c>
      <c r="H8" s="6" t="s">
        <v>465</v>
      </c>
      <c r="I8" s="172" t="s">
        <v>504</v>
      </c>
      <c r="J8" s="6" t="s">
        <v>464</v>
      </c>
      <c r="K8" s="6" t="s">
        <v>505</v>
      </c>
      <c r="L8" s="6" t="s">
        <v>531</v>
      </c>
      <c r="M8" s="6" t="s">
        <v>751</v>
      </c>
      <c r="N8" s="120" t="s">
        <v>752</v>
      </c>
      <c r="O8" s="173" t="s">
        <v>627</v>
      </c>
    </row>
    <row r="9" spans="1:15" ht="33.75" customHeight="1">
      <c r="A9" s="20" t="s">
        <v>204</v>
      </c>
      <c r="B9" s="20"/>
      <c r="C9" s="18"/>
      <c r="E9" s="19"/>
      <c r="F9" s="21" t="e">
        <f>SUM(F10,F118,F167,F184,F214,F278,F339,F361,F193)</f>
        <v>#REF!</v>
      </c>
      <c r="G9" s="21">
        <f>SUM(G10,G118,G167,G184,G214,G278,G339,G361,G193)</f>
        <v>36143.300000000003</v>
      </c>
      <c r="H9" s="21" t="e">
        <f>F9+G9</f>
        <v>#REF!</v>
      </c>
      <c r="I9" s="120" t="e">
        <f>I10+I118+I167+I193+I278+I339</f>
        <v>#REF!</v>
      </c>
      <c r="J9" s="120" t="e">
        <f>H9+I9</f>
        <v>#REF!</v>
      </c>
      <c r="K9" s="120">
        <f>K10+K118+K167+K193+K278+K339+K214+K361</f>
        <v>-34026.700000000004</v>
      </c>
      <c r="L9" s="120">
        <f>L10+L118+L167+L193+L278+L339+L361+L214</f>
        <v>-5706</v>
      </c>
      <c r="M9" s="120">
        <f>M10+M125+M174+M195+M204+M230+M298+M364+M384</f>
        <v>1341924.1000000001</v>
      </c>
      <c r="N9" s="120">
        <f>N10+N125+N174+N195+N204+N230+N298+N364+N384</f>
        <v>1266872.3</v>
      </c>
      <c r="O9" s="173">
        <f>N9/M9*100</f>
        <v>94.407150151040582</v>
      </c>
    </row>
    <row r="10" spans="1:15" s="4" customFormat="1" ht="36.75" customHeight="1">
      <c r="A10" s="20" t="s">
        <v>195</v>
      </c>
      <c r="B10" s="19">
        <v>439</v>
      </c>
      <c r="C10" s="18"/>
      <c r="D10" s="19"/>
      <c r="E10" s="19"/>
      <c r="F10" s="21" t="e">
        <f>SUM(F11,F65,F97,F82)</f>
        <v>#REF!</v>
      </c>
      <c r="G10" s="21"/>
      <c r="H10" s="21" t="e">
        <f t="shared" ref="H10:H78" si="0">F10+G10</f>
        <v>#REF!</v>
      </c>
      <c r="I10" s="174">
        <f>I11</f>
        <v>-1655</v>
      </c>
      <c r="J10" s="120" t="e">
        <f t="shared" ref="J10:J78" si="1">H10+I10</f>
        <v>#REF!</v>
      </c>
      <c r="K10" s="120">
        <f>K54</f>
        <v>-752</v>
      </c>
      <c r="L10" s="120">
        <f>L11+L65+L82+L97</f>
        <v>-1606</v>
      </c>
      <c r="M10" s="120">
        <f>M11+M73+M90+M105</f>
        <v>74708.100000000006</v>
      </c>
      <c r="N10" s="120">
        <f>N11+N73+N90+N105</f>
        <v>72872</v>
      </c>
      <c r="O10" s="173">
        <f t="shared" ref="O10:O77" si="2">N10/M10*100</f>
        <v>97.542301303339258</v>
      </c>
    </row>
    <row r="11" spans="1:15" s="15" customFormat="1" ht="26.25" customHeight="1">
      <c r="A11" s="20" t="s">
        <v>205</v>
      </c>
      <c r="B11" s="19">
        <v>439</v>
      </c>
      <c r="C11" s="18" t="s">
        <v>206</v>
      </c>
      <c r="D11" s="22"/>
      <c r="E11" s="22"/>
      <c r="F11" s="25" t="e">
        <f>SUM(F12,F21,F29,F41,F54,F59,F48)</f>
        <v>#REF!</v>
      </c>
      <c r="G11" s="25"/>
      <c r="H11" s="25" t="e">
        <f t="shared" si="0"/>
        <v>#REF!</v>
      </c>
      <c r="I11" s="175">
        <f>I29+I54</f>
        <v>-1655</v>
      </c>
      <c r="J11" s="131" t="e">
        <f t="shared" si="1"/>
        <v>#REF!</v>
      </c>
      <c r="K11" s="131"/>
      <c r="L11" s="131">
        <f>L48</f>
        <v>-6</v>
      </c>
      <c r="M11" s="120">
        <f>M12+M21+M30+M46+M48+M56+M62+M67</f>
        <v>57310.799999999996</v>
      </c>
      <c r="N11" s="120">
        <f>N12+N21+N30+N46+N48+N56+N62+N67</f>
        <v>55617.5</v>
      </c>
      <c r="O11" s="173">
        <f t="shared" si="2"/>
        <v>97.04540854428835</v>
      </c>
    </row>
    <row r="12" spans="1:15" s="15" customFormat="1" ht="42" customHeight="1">
      <c r="A12" s="20" t="s">
        <v>207</v>
      </c>
      <c r="B12" s="19">
        <v>439</v>
      </c>
      <c r="C12" s="18" t="s">
        <v>208</v>
      </c>
      <c r="D12" s="22"/>
      <c r="E12" s="22"/>
      <c r="F12" s="25">
        <f>SUM(F16)</f>
        <v>1594</v>
      </c>
      <c r="G12" s="25"/>
      <c r="H12" s="25">
        <f t="shared" si="0"/>
        <v>1594</v>
      </c>
      <c r="I12" s="175"/>
      <c r="J12" s="131">
        <f t="shared" si="1"/>
        <v>1594</v>
      </c>
      <c r="K12" s="131"/>
      <c r="L12" s="131"/>
      <c r="M12" s="120">
        <f>M13</f>
        <v>2025.3</v>
      </c>
      <c r="N12" s="120">
        <f>N13</f>
        <v>2015.1</v>
      </c>
      <c r="O12" s="173">
        <f t="shared" si="2"/>
        <v>99.496370908013617</v>
      </c>
    </row>
    <row r="13" spans="1:15" s="15" customFormat="1" ht="41.25" customHeight="1">
      <c r="A13" s="20" t="s">
        <v>135</v>
      </c>
      <c r="B13" s="19">
        <v>439</v>
      </c>
      <c r="C13" s="18" t="s">
        <v>208</v>
      </c>
      <c r="D13" s="22" t="s">
        <v>226</v>
      </c>
      <c r="E13" s="22"/>
      <c r="F13" s="25">
        <f>SUM(F16)</f>
        <v>1594</v>
      </c>
      <c r="G13" s="25"/>
      <c r="H13" s="25">
        <f t="shared" si="0"/>
        <v>1594</v>
      </c>
      <c r="I13" s="175"/>
      <c r="J13" s="131">
        <f t="shared" si="1"/>
        <v>1594</v>
      </c>
      <c r="K13" s="131"/>
      <c r="L13" s="131"/>
      <c r="M13" s="120">
        <f>M14</f>
        <v>2025.3</v>
      </c>
      <c r="N13" s="120">
        <f>N14</f>
        <v>2015.1</v>
      </c>
      <c r="O13" s="173">
        <f t="shared" si="2"/>
        <v>99.496370908013617</v>
      </c>
    </row>
    <row r="14" spans="1:15" s="15" customFormat="1" ht="22.5" customHeight="1">
      <c r="A14" s="35" t="s">
        <v>209</v>
      </c>
      <c r="B14" s="176">
        <v>439</v>
      </c>
      <c r="C14" s="23" t="s">
        <v>208</v>
      </c>
      <c r="D14" s="24" t="s">
        <v>227</v>
      </c>
      <c r="E14" s="24"/>
      <c r="F14" s="25"/>
      <c r="G14" s="25"/>
      <c r="H14" s="25"/>
      <c r="I14" s="175"/>
      <c r="J14" s="131"/>
      <c r="K14" s="131"/>
      <c r="L14" s="131"/>
      <c r="M14" s="131">
        <f>SUM(M16:M18)</f>
        <v>2025.3</v>
      </c>
      <c r="N14" s="131">
        <f>SUM(N16:N18)</f>
        <v>2015.1</v>
      </c>
      <c r="O14" s="177">
        <f t="shared" si="2"/>
        <v>99.496370908013617</v>
      </c>
    </row>
    <row r="15" spans="1:15" s="15" customFormat="1" ht="28.5" hidden="1" customHeight="1">
      <c r="A15" s="35" t="s">
        <v>92</v>
      </c>
      <c r="B15" s="176">
        <v>439</v>
      </c>
      <c r="C15" s="23" t="s">
        <v>208</v>
      </c>
      <c r="D15" s="24" t="s">
        <v>228</v>
      </c>
      <c r="E15" s="24"/>
      <c r="F15" s="25"/>
      <c r="G15" s="25"/>
      <c r="H15" s="25"/>
      <c r="I15" s="175"/>
      <c r="J15" s="131"/>
      <c r="K15" s="131"/>
      <c r="L15" s="131"/>
      <c r="M15" s="131"/>
      <c r="N15" s="131"/>
      <c r="O15" s="177" t="e">
        <f t="shared" si="2"/>
        <v>#DIV/0!</v>
      </c>
    </row>
    <row r="16" spans="1:15" s="15" customFormat="1" ht="27.75" customHeight="1">
      <c r="A16" s="35" t="s">
        <v>640</v>
      </c>
      <c r="B16" s="176">
        <v>439</v>
      </c>
      <c r="C16" s="23" t="s">
        <v>208</v>
      </c>
      <c r="D16" s="24" t="s">
        <v>639</v>
      </c>
      <c r="E16" s="24" t="s">
        <v>93</v>
      </c>
      <c r="F16" s="25">
        <f>SUM(F17,F19)</f>
        <v>1594</v>
      </c>
      <c r="G16" s="25"/>
      <c r="H16" s="25">
        <f t="shared" si="0"/>
        <v>1594</v>
      </c>
      <c r="I16" s="175"/>
      <c r="J16" s="131">
        <f t="shared" si="1"/>
        <v>1594</v>
      </c>
      <c r="K16" s="131"/>
      <c r="L16" s="131"/>
      <c r="M16" s="131">
        <v>65.099999999999994</v>
      </c>
      <c r="N16" s="131">
        <v>65.099999999999994</v>
      </c>
      <c r="O16" s="177">
        <f t="shared" si="2"/>
        <v>100</v>
      </c>
    </row>
    <row r="17" spans="1:15" s="15" customFormat="1" ht="30" customHeight="1">
      <c r="A17" s="35" t="s">
        <v>94</v>
      </c>
      <c r="B17" s="176">
        <v>439</v>
      </c>
      <c r="C17" s="23" t="s">
        <v>208</v>
      </c>
      <c r="D17" s="24" t="s">
        <v>228</v>
      </c>
      <c r="E17" s="24" t="s">
        <v>93</v>
      </c>
      <c r="F17" s="25">
        <f>SUM(F18)</f>
        <v>1560</v>
      </c>
      <c r="G17" s="25"/>
      <c r="H17" s="25">
        <f t="shared" si="0"/>
        <v>1560</v>
      </c>
      <c r="I17" s="175"/>
      <c r="J17" s="131">
        <f t="shared" si="1"/>
        <v>1560</v>
      </c>
      <c r="K17" s="131"/>
      <c r="L17" s="131"/>
      <c r="M17" s="131">
        <v>1830</v>
      </c>
      <c r="N17" s="131">
        <v>1819.8</v>
      </c>
      <c r="O17" s="177">
        <f t="shared" si="2"/>
        <v>99.442622950819668</v>
      </c>
    </row>
    <row r="18" spans="1:15" s="15" customFormat="1" ht="42" customHeight="1">
      <c r="A18" s="35" t="s">
        <v>641</v>
      </c>
      <c r="B18" s="176">
        <v>439</v>
      </c>
      <c r="C18" s="23" t="s">
        <v>208</v>
      </c>
      <c r="D18" s="24" t="s">
        <v>642</v>
      </c>
      <c r="E18" s="24" t="s">
        <v>93</v>
      </c>
      <c r="F18" s="25">
        <v>1560</v>
      </c>
      <c r="G18" s="25"/>
      <c r="H18" s="25">
        <f t="shared" si="0"/>
        <v>1560</v>
      </c>
      <c r="I18" s="175"/>
      <c r="J18" s="131">
        <f t="shared" si="1"/>
        <v>1560</v>
      </c>
      <c r="K18" s="131"/>
      <c r="L18" s="131"/>
      <c r="M18" s="131">
        <v>130.19999999999999</v>
      </c>
      <c r="N18" s="131">
        <v>130.19999999999999</v>
      </c>
      <c r="O18" s="177">
        <f t="shared" si="2"/>
        <v>100</v>
      </c>
    </row>
    <row r="19" spans="1:15" s="15" customFormat="1" ht="42" hidden="1" customHeight="1">
      <c r="A19" s="35" t="s">
        <v>82</v>
      </c>
      <c r="B19" s="176">
        <v>439</v>
      </c>
      <c r="C19" s="23" t="s">
        <v>208</v>
      </c>
      <c r="D19" s="24" t="s">
        <v>229</v>
      </c>
      <c r="E19" s="24"/>
      <c r="F19" s="25">
        <f>F20</f>
        <v>34</v>
      </c>
      <c r="G19" s="25"/>
      <c r="H19" s="25">
        <f t="shared" si="0"/>
        <v>34</v>
      </c>
      <c r="I19" s="175"/>
      <c r="J19" s="131">
        <f t="shared" si="1"/>
        <v>34</v>
      </c>
      <c r="K19" s="131"/>
      <c r="L19" s="131"/>
      <c r="M19" s="120"/>
      <c r="N19" s="131">
        <f>N20</f>
        <v>0</v>
      </c>
      <c r="O19" s="177" t="e">
        <f t="shared" si="2"/>
        <v>#DIV/0!</v>
      </c>
    </row>
    <row r="20" spans="1:15" s="15" customFormat="1" ht="53.25" hidden="1" customHeight="1">
      <c r="A20" s="35" t="s">
        <v>90</v>
      </c>
      <c r="B20" s="176">
        <v>439</v>
      </c>
      <c r="C20" s="23" t="s">
        <v>208</v>
      </c>
      <c r="D20" s="24" t="s">
        <v>229</v>
      </c>
      <c r="E20" s="24" t="s">
        <v>89</v>
      </c>
      <c r="F20" s="25">
        <v>34</v>
      </c>
      <c r="G20" s="25"/>
      <c r="H20" s="25">
        <f t="shared" si="0"/>
        <v>34</v>
      </c>
      <c r="I20" s="175"/>
      <c r="J20" s="131">
        <f t="shared" si="1"/>
        <v>34</v>
      </c>
      <c r="K20" s="131"/>
      <c r="L20" s="131"/>
      <c r="M20" s="120"/>
      <c r="N20" s="131"/>
      <c r="O20" s="177" t="e">
        <f t="shared" si="2"/>
        <v>#DIV/0!</v>
      </c>
    </row>
    <row r="21" spans="1:15" s="15" customFormat="1" ht="55.5" customHeight="1">
      <c r="A21" s="20" t="s">
        <v>86</v>
      </c>
      <c r="B21" s="19">
        <v>439</v>
      </c>
      <c r="C21" s="18" t="s">
        <v>147</v>
      </c>
      <c r="D21" s="22"/>
      <c r="E21" s="22"/>
      <c r="F21" s="25">
        <f>F22</f>
        <v>1982</v>
      </c>
      <c r="G21" s="25"/>
      <c r="H21" s="25">
        <f t="shared" si="0"/>
        <v>1982</v>
      </c>
      <c r="I21" s="175"/>
      <c r="J21" s="131">
        <f t="shared" si="1"/>
        <v>1982</v>
      </c>
      <c r="K21" s="131"/>
      <c r="L21" s="131"/>
      <c r="M21" s="120">
        <f>M22</f>
        <v>2060.3000000000002</v>
      </c>
      <c r="N21" s="120">
        <f>N22</f>
        <v>2053.3000000000002</v>
      </c>
      <c r="O21" s="173">
        <f t="shared" si="2"/>
        <v>99.660243653836815</v>
      </c>
    </row>
    <row r="22" spans="1:15" s="15" customFormat="1" ht="53.25" customHeight="1">
      <c r="A22" s="20" t="s">
        <v>135</v>
      </c>
      <c r="B22" s="19">
        <v>439</v>
      </c>
      <c r="C22" s="18" t="s">
        <v>147</v>
      </c>
      <c r="D22" s="22" t="s">
        <v>226</v>
      </c>
      <c r="E22" s="22"/>
      <c r="F22" s="25">
        <f>SUM(F23)+F28</f>
        <v>1982</v>
      </c>
      <c r="G22" s="25"/>
      <c r="H22" s="25">
        <f t="shared" si="0"/>
        <v>1982</v>
      </c>
      <c r="I22" s="175"/>
      <c r="J22" s="131">
        <f t="shared" si="1"/>
        <v>1982</v>
      </c>
      <c r="K22" s="131"/>
      <c r="L22" s="131"/>
      <c r="M22" s="120">
        <f>M23</f>
        <v>2060.3000000000002</v>
      </c>
      <c r="N22" s="120">
        <f>N23</f>
        <v>2053.3000000000002</v>
      </c>
      <c r="O22" s="173">
        <f t="shared" si="2"/>
        <v>99.660243653836815</v>
      </c>
    </row>
    <row r="23" spans="1:15" s="15" customFormat="1" ht="43.5" customHeight="1">
      <c r="A23" s="35" t="s">
        <v>146</v>
      </c>
      <c r="B23" s="176">
        <v>439</v>
      </c>
      <c r="C23" s="23" t="s">
        <v>147</v>
      </c>
      <c r="D23" s="24" t="s">
        <v>230</v>
      </c>
      <c r="E23" s="24"/>
      <c r="F23" s="25">
        <f>SUM(F24,F26)</f>
        <v>1872</v>
      </c>
      <c r="G23" s="25"/>
      <c r="H23" s="25">
        <f t="shared" si="0"/>
        <v>1872</v>
      </c>
      <c r="I23" s="175"/>
      <c r="J23" s="131">
        <f t="shared" si="1"/>
        <v>1872</v>
      </c>
      <c r="K23" s="131"/>
      <c r="L23" s="131"/>
      <c r="M23" s="131">
        <f>M24+M27</f>
        <v>2060.3000000000002</v>
      </c>
      <c r="N23" s="131">
        <f>N24+N27</f>
        <v>2053.3000000000002</v>
      </c>
      <c r="O23" s="177">
        <f t="shared" si="2"/>
        <v>99.660243653836815</v>
      </c>
    </row>
    <row r="24" spans="1:15" s="15" customFormat="1" ht="30" customHeight="1">
      <c r="A24" s="35" t="s">
        <v>92</v>
      </c>
      <c r="B24" s="176">
        <v>439</v>
      </c>
      <c r="C24" s="23" t="s">
        <v>147</v>
      </c>
      <c r="D24" s="24" t="s">
        <v>231</v>
      </c>
      <c r="E24" s="24"/>
      <c r="F24" s="25">
        <f>SUM(F25)</f>
        <v>1272</v>
      </c>
      <c r="G24" s="25"/>
      <c r="H24" s="25">
        <f t="shared" si="0"/>
        <v>1272</v>
      </c>
      <c r="I24" s="175"/>
      <c r="J24" s="131">
        <f t="shared" si="1"/>
        <v>1272</v>
      </c>
      <c r="K24" s="131"/>
      <c r="L24" s="131"/>
      <c r="M24" s="131">
        <f>M25+M26</f>
        <v>1660.3</v>
      </c>
      <c r="N24" s="131">
        <f>N25+N26</f>
        <v>1653.3</v>
      </c>
      <c r="O24" s="177">
        <f t="shared" si="2"/>
        <v>99.578389447690171</v>
      </c>
    </row>
    <row r="25" spans="1:15" s="15" customFormat="1" ht="31.5" customHeight="1">
      <c r="A25" s="35" t="s">
        <v>640</v>
      </c>
      <c r="B25" s="176">
        <v>439</v>
      </c>
      <c r="C25" s="23" t="s">
        <v>147</v>
      </c>
      <c r="D25" s="24" t="s">
        <v>643</v>
      </c>
      <c r="E25" s="24" t="s">
        <v>93</v>
      </c>
      <c r="F25" s="25">
        <v>1272</v>
      </c>
      <c r="G25" s="25"/>
      <c r="H25" s="25">
        <f t="shared" si="0"/>
        <v>1272</v>
      </c>
      <c r="I25" s="175"/>
      <c r="J25" s="131">
        <f t="shared" si="1"/>
        <v>1272</v>
      </c>
      <c r="K25" s="131"/>
      <c r="L25" s="131"/>
      <c r="M25" s="131">
        <v>57.3</v>
      </c>
      <c r="N25" s="131">
        <v>57.3</v>
      </c>
      <c r="O25" s="177">
        <f t="shared" si="2"/>
        <v>100</v>
      </c>
    </row>
    <row r="26" spans="1:15" s="15" customFormat="1" ht="24.75" customHeight="1">
      <c r="A26" s="35" t="s">
        <v>94</v>
      </c>
      <c r="B26" s="176">
        <v>439</v>
      </c>
      <c r="C26" s="23" t="s">
        <v>147</v>
      </c>
      <c r="D26" s="24" t="s">
        <v>231</v>
      </c>
      <c r="E26" s="24" t="s">
        <v>93</v>
      </c>
      <c r="F26" s="25">
        <f>F27</f>
        <v>600</v>
      </c>
      <c r="G26" s="25"/>
      <c r="H26" s="25">
        <f t="shared" si="0"/>
        <v>600</v>
      </c>
      <c r="I26" s="175"/>
      <c r="J26" s="131">
        <f t="shared" si="1"/>
        <v>600</v>
      </c>
      <c r="K26" s="131"/>
      <c r="L26" s="131"/>
      <c r="M26" s="131">
        <v>1603</v>
      </c>
      <c r="N26" s="131">
        <v>1596</v>
      </c>
      <c r="O26" s="177">
        <f t="shared" si="2"/>
        <v>99.563318777292579</v>
      </c>
    </row>
    <row r="27" spans="1:15" s="15" customFormat="1" ht="31.5" customHeight="1">
      <c r="A27" s="35" t="s">
        <v>82</v>
      </c>
      <c r="B27" s="176">
        <v>439</v>
      </c>
      <c r="C27" s="23" t="s">
        <v>147</v>
      </c>
      <c r="D27" s="24" t="s">
        <v>232</v>
      </c>
      <c r="E27" s="24"/>
      <c r="F27" s="25">
        <v>600</v>
      </c>
      <c r="G27" s="25"/>
      <c r="H27" s="25">
        <f t="shared" si="0"/>
        <v>600</v>
      </c>
      <c r="I27" s="175"/>
      <c r="J27" s="131">
        <f t="shared" si="1"/>
        <v>600</v>
      </c>
      <c r="K27" s="131"/>
      <c r="L27" s="131"/>
      <c r="M27" s="131">
        <f>M28</f>
        <v>400</v>
      </c>
      <c r="N27" s="131">
        <f>N28</f>
        <v>400</v>
      </c>
      <c r="O27" s="177">
        <f t="shared" si="2"/>
        <v>100</v>
      </c>
    </row>
    <row r="28" spans="1:15" s="15" customFormat="1" ht="40.5" customHeight="1">
      <c r="A28" s="35" t="s">
        <v>90</v>
      </c>
      <c r="B28" s="176">
        <v>439</v>
      </c>
      <c r="C28" s="23" t="s">
        <v>147</v>
      </c>
      <c r="D28" s="24" t="s">
        <v>232</v>
      </c>
      <c r="E28" s="24" t="s">
        <v>89</v>
      </c>
      <c r="F28" s="25">
        <v>110</v>
      </c>
      <c r="G28" s="25"/>
      <c r="H28" s="25">
        <f t="shared" si="0"/>
        <v>110</v>
      </c>
      <c r="I28" s="175"/>
      <c r="J28" s="131">
        <f t="shared" si="1"/>
        <v>110</v>
      </c>
      <c r="K28" s="131"/>
      <c r="L28" s="131"/>
      <c r="M28" s="131">
        <v>400</v>
      </c>
      <c r="N28" s="131">
        <v>400</v>
      </c>
      <c r="O28" s="177">
        <f t="shared" si="2"/>
        <v>100</v>
      </c>
    </row>
    <row r="29" spans="1:15" s="15" customFormat="1" ht="26.25" hidden="1" customHeight="1">
      <c r="A29" s="35" t="s">
        <v>466</v>
      </c>
      <c r="B29" s="176">
        <v>439</v>
      </c>
      <c r="C29" s="23" t="s">
        <v>147</v>
      </c>
      <c r="D29" s="24" t="s">
        <v>467</v>
      </c>
      <c r="E29" s="24" t="s">
        <v>89</v>
      </c>
      <c r="F29" s="25" t="e">
        <f>SUM(F30)</f>
        <v>#REF!</v>
      </c>
      <c r="G29" s="25"/>
      <c r="H29" s="25" t="e">
        <f t="shared" si="0"/>
        <v>#REF!</v>
      </c>
      <c r="I29" s="175">
        <f>I30</f>
        <v>150</v>
      </c>
      <c r="J29" s="131" t="e">
        <f t="shared" si="1"/>
        <v>#REF!</v>
      </c>
      <c r="K29" s="131"/>
      <c r="L29" s="131"/>
      <c r="M29" s="120"/>
      <c r="N29" s="131"/>
      <c r="O29" s="177" t="e">
        <f t="shared" si="2"/>
        <v>#DIV/0!</v>
      </c>
    </row>
    <row r="30" spans="1:15" s="15" customFormat="1" ht="35.25" customHeight="1">
      <c r="A30" s="20" t="s">
        <v>148</v>
      </c>
      <c r="B30" s="176">
        <v>439</v>
      </c>
      <c r="C30" s="18" t="s">
        <v>149</v>
      </c>
      <c r="D30" s="22"/>
      <c r="E30" s="22"/>
      <c r="F30" s="25" t="e">
        <f>SUM(F31)</f>
        <v>#REF!</v>
      </c>
      <c r="G30" s="25"/>
      <c r="H30" s="25" t="e">
        <f t="shared" si="0"/>
        <v>#REF!</v>
      </c>
      <c r="I30" s="175">
        <f>I36</f>
        <v>150</v>
      </c>
      <c r="J30" s="131" t="e">
        <f t="shared" si="1"/>
        <v>#REF!</v>
      </c>
      <c r="K30" s="131"/>
      <c r="L30" s="131"/>
      <c r="M30" s="120">
        <f>M31</f>
        <v>45302.3</v>
      </c>
      <c r="N30" s="120">
        <f>N31</f>
        <v>44482.400000000001</v>
      </c>
      <c r="O30" s="173">
        <f t="shared" si="2"/>
        <v>98.190158115592368</v>
      </c>
    </row>
    <row r="31" spans="1:15" s="15" customFormat="1" ht="35.25" customHeight="1">
      <c r="A31" s="20" t="s">
        <v>136</v>
      </c>
      <c r="B31" s="176">
        <v>439</v>
      </c>
      <c r="C31" s="18" t="s">
        <v>149</v>
      </c>
      <c r="D31" s="22" t="s">
        <v>233</v>
      </c>
      <c r="E31" s="22"/>
      <c r="F31" s="25" t="e">
        <f>SUM(F33,F34)</f>
        <v>#REF!</v>
      </c>
      <c r="G31" s="25"/>
      <c r="H31" s="25" t="e">
        <f t="shared" si="0"/>
        <v>#REF!</v>
      </c>
      <c r="I31" s="175"/>
      <c r="J31" s="131" t="e">
        <f t="shared" si="1"/>
        <v>#REF!</v>
      </c>
      <c r="K31" s="131"/>
      <c r="L31" s="131"/>
      <c r="M31" s="120">
        <f>M32+M37</f>
        <v>45302.3</v>
      </c>
      <c r="N31" s="120">
        <f>N32+N37</f>
        <v>44482.400000000001</v>
      </c>
      <c r="O31" s="173">
        <f t="shared" si="2"/>
        <v>98.190158115592368</v>
      </c>
    </row>
    <row r="32" spans="1:15" s="15" customFormat="1" ht="42" customHeight="1">
      <c r="A32" s="35" t="s">
        <v>644</v>
      </c>
      <c r="B32" s="176">
        <v>439</v>
      </c>
      <c r="C32" s="24" t="s">
        <v>149</v>
      </c>
      <c r="D32" s="24" t="s">
        <v>645</v>
      </c>
      <c r="E32" s="24"/>
      <c r="F32" s="25">
        <f>SUM(F33)</f>
        <v>22419</v>
      </c>
      <c r="G32" s="25"/>
      <c r="H32" s="25">
        <f t="shared" si="0"/>
        <v>22419</v>
      </c>
      <c r="I32" s="175"/>
      <c r="J32" s="131">
        <f t="shared" si="1"/>
        <v>22419</v>
      </c>
      <c r="K32" s="131"/>
      <c r="L32" s="131"/>
      <c r="M32" s="131">
        <f>SUM(M34:M36)</f>
        <v>1409.3</v>
      </c>
      <c r="N32" s="131">
        <f>SUM(N34:N36)</f>
        <v>1404.5</v>
      </c>
      <c r="O32" s="177">
        <f t="shared" si="2"/>
        <v>99.659405378556727</v>
      </c>
    </row>
    <row r="33" spans="1:15" s="15" customFormat="1" ht="29.25" hidden="1" customHeight="1">
      <c r="A33" s="35" t="s">
        <v>92</v>
      </c>
      <c r="B33" s="176">
        <v>439</v>
      </c>
      <c r="C33" s="24" t="s">
        <v>149</v>
      </c>
      <c r="D33" s="24" t="s">
        <v>646</v>
      </c>
      <c r="E33" s="24"/>
      <c r="F33" s="25">
        <v>22419</v>
      </c>
      <c r="G33" s="178"/>
      <c r="H33" s="25">
        <f t="shared" si="0"/>
        <v>22419</v>
      </c>
      <c r="I33" s="175"/>
      <c r="J33" s="131">
        <f t="shared" si="1"/>
        <v>22419</v>
      </c>
      <c r="K33" s="131"/>
      <c r="L33" s="131"/>
      <c r="M33" s="131"/>
      <c r="N33" s="131"/>
      <c r="O33" s="177"/>
    </row>
    <row r="34" spans="1:15" s="15" customFormat="1" ht="33" customHeight="1">
      <c r="A34" s="35" t="s">
        <v>640</v>
      </c>
      <c r="B34" s="176"/>
      <c r="C34" s="24" t="s">
        <v>149</v>
      </c>
      <c r="D34" s="24" t="s">
        <v>647</v>
      </c>
      <c r="E34" s="24" t="s">
        <v>93</v>
      </c>
      <c r="F34" s="178" t="e">
        <f>F35+F37+#REF!</f>
        <v>#REF!</v>
      </c>
      <c r="G34" s="25"/>
      <c r="H34" s="25" t="e">
        <f t="shared" si="0"/>
        <v>#REF!</v>
      </c>
      <c r="I34" s="175"/>
      <c r="J34" s="131" t="e">
        <f t="shared" si="1"/>
        <v>#REF!</v>
      </c>
      <c r="K34" s="131"/>
      <c r="L34" s="131"/>
      <c r="M34" s="131">
        <v>65.099999999999994</v>
      </c>
      <c r="N34" s="131">
        <v>65.099999999999994</v>
      </c>
      <c r="O34" s="177">
        <f t="shared" si="2"/>
        <v>100</v>
      </c>
    </row>
    <row r="35" spans="1:15" s="15" customFormat="1" ht="44.25" customHeight="1">
      <c r="A35" s="35" t="s">
        <v>94</v>
      </c>
      <c r="B35" s="176">
        <v>439</v>
      </c>
      <c r="C35" s="24" t="s">
        <v>149</v>
      </c>
      <c r="D35" s="24" t="s">
        <v>646</v>
      </c>
      <c r="E35" s="24" t="s">
        <v>93</v>
      </c>
      <c r="F35" s="25">
        <v>6568</v>
      </c>
      <c r="G35" s="25"/>
      <c r="H35" s="25">
        <f t="shared" si="0"/>
        <v>6568</v>
      </c>
      <c r="I35" s="175"/>
      <c r="J35" s="131">
        <f t="shared" si="1"/>
        <v>6568</v>
      </c>
      <c r="K35" s="131"/>
      <c r="L35" s="131"/>
      <c r="M35" s="131">
        <v>1227</v>
      </c>
      <c r="N35" s="131">
        <v>1222.2</v>
      </c>
      <c r="O35" s="177">
        <f t="shared" si="2"/>
        <v>99.608801955990216</v>
      </c>
    </row>
    <row r="36" spans="1:15" s="15" customFormat="1" ht="23.25" customHeight="1">
      <c r="A36" s="35" t="s">
        <v>641</v>
      </c>
      <c r="B36" s="176">
        <v>439</v>
      </c>
      <c r="C36" s="24" t="s">
        <v>149</v>
      </c>
      <c r="D36" s="24" t="s">
        <v>648</v>
      </c>
      <c r="E36" s="24" t="s">
        <v>93</v>
      </c>
      <c r="F36" s="25"/>
      <c r="G36" s="25"/>
      <c r="H36" s="25">
        <f>F36+G36</f>
        <v>0</v>
      </c>
      <c r="I36" s="175">
        <v>150</v>
      </c>
      <c r="J36" s="131">
        <f t="shared" si="1"/>
        <v>150</v>
      </c>
      <c r="K36" s="131"/>
      <c r="L36" s="131"/>
      <c r="M36" s="131">
        <v>117.2</v>
      </c>
      <c r="N36" s="131">
        <v>117.2</v>
      </c>
      <c r="O36" s="177">
        <f t="shared" si="2"/>
        <v>100</v>
      </c>
    </row>
    <row r="37" spans="1:15" s="15" customFormat="1" ht="26.25" customHeight="1">
      <c r="A37" s="35" t="s">
        <v>87</v>
      </c>
      <c r="B37" s="176">
        <v>439</v>
      </c>
      <c r="C37" s="23" t="s">
        <v>149</v>
      </c>
      <c r="D37" s="24" t="s">
        <v>234</v>
      </c>
      <c r="E37" s="24"/>
      <c r="F37" s="25">
        <v>420</v>
      </c>
      <c r="G37" s="25"/>
      <c r="H37" s="25">
        <f t="shared" si="0"/>
        <v>420</v>
      </c>
      <c r="I37" s="175"/>
      <c r="J37" s="131">
        <f t="shared" si="1"/>
        <v>420</v>
      </c>
      <c r="K37" s="131"/>
      <c r="L37" s="131"/>
      <c r="M37" s="131">
        <f>M38+M40+M41+M42</f>
        <v>43893</v>
      </c>
      <c r="N37" s="131">
        <f>N38+N40+N41+N42</f>
        <v>43077.9</v>
      </c>
      <c r="O37" s="177">
        <f t="shared" si="2"/>
        <v>98.14298407490945</v>
      </c>
    </row>
    <row r="38" spans="1:15" s="15" customFormat="1" ht="45" customHeight="1">
      <c r="A38" s="35" t="s">
        <v>92</v>
      </c>
      <c r="B38" s="176">
        <v>439</v>
      </c>
      <c r="C38" s="23" t="s">
        <v>149</v>
      </c>
      <c r="D38" s="24" t="s">
        <v>235</v>
      </c>
      <c r="E38" s="24"/>
      <c r="F38" s="25"/>
      <c r="G38" s="25"/>
      <c r="H38" s="25"/>
      <c r="I38" s="175"/>
      <c r="J38" s="131"/>
      <c r="K38" s="131"/>
      <c r="L38" s="131"/>
      <c r="M38" s="131">
        <f>M39</f>
        <v>30405</v>
      </c>
      <c r="N38" s="131">
        <f>N39</f>
        <v>29636.2</v>
      </c>
      <c r="O38" s="177">
        <f t="shared" si="2"/>
        <v>97.471468508469002</v>
      </c>
    </row>
    <row r="39" spans="1:15" s="15" customFormat="1" ht="31.5" customHeight="1">
      <c r="A39" s="35" t="s">
        <v>94</v>
      </c>
      <c r="B39" s="176">
        <v>439</v>
      </c>
      <c r="C39" s="23" t="s">
        <v>149</v>
      </c>
      <c r="D39" s="24" t="s">
        <v>235</v>
      </c>
      <c r="E39" s="24" t="s">
        <v>93</v>
      </c>
      <c r="F39" s="25"/>
      <c r="G39" s="25"/>
      <c r="H39" s="25"/>
      <c r="I39" s="175"/>
      <c r="J39" s="131"/>
      <c r="K39" s="131"/>
      <c r="L39" s="131"/>
      <c r="M39" s="131">
        <v>30405</v>
      </c>
      <c r="N39" s="131">
        <v>29636.2</v>
      </c>
      <c r="O39" s="177">
        <f t="shared" si="2"/>
        <v>97.471468508469002</v>
      </c>
    </row>
    <row r="40" spans="1:15" s="15" customFormat="1" ht="42" customHeight="1">
      <c r="A40" s="35" t="s">
        <v>640</v>
      </c>
      <c r="B40" s="176">
        <v>439</v>
      </c>
      <c r="C40" s="23" t="s">
        <v>149</v>
      </c>
      <c r="D40" s="24" t="s">
        <v>649</v>
      </c>
      <c r="E40" s="24" t="s">
        <v>93</v>
      </c>
      <c r="F40" s="25"/>
      <c r="G40" s="25"/>
      <c r="H40" s="25"/>
      <c r="I40" s="175"/>
      <c r="J40" s="131"/>
      <c r="K40" s="131"/>
      <c r="L40" s="131"/>
      <c r="M40" s="131">
        <v>1619.8</v>
      </c>
      <c r="N40" s="131">
        <v>1619.8</v>
      </c>
      <c r="O40" s="177">
        <f t="shared" si="2"/>
        <v>100</v>
      </c>
    </row>
    <row r="41" spans="1:15" s="15" customFormat="1" ht="44.25" customHeight="1">
      <c r="A41" s="35" t="s">
        <v>641</v>
      </c>
      <c r="B41" s="176">
        <v>439</v>
      </c>
      <c r="C41" s="23" t="s">
        <v>149</v>
      </c>
      <c r="D41" s="24" t="s">
        <v>650</v>
      </c>
      <c r="E41" s="179" t="s">
        <v>93</v>
      </c>
      <c r="F41" s="25">
        <f>SUM(F42)</f>
        <v>1565</v>
      </c>
      <c r="G41" s="25"/>
      <c r="H41" s="25">
        <f t="shared" si="0"/>
        <v>1565</v>
      </c>
      <c r="I41" s="175"/>
      <c r="J41" s="131">
        <f t="shared" si="1"/>
        <v>1565</v>
      </c>
      <c r="K41" s="131"/>
      <c r="L41" s="131"/>
      <c r="M41" s="131">
        <v>1275.2</v>
      </c>
      <c r="N41" s="131">
        <v>1275.2</v>
      </c>
      <c r="O41" s="177">
        <f t="shared" si="2"/>
        <v>100</v>
      </c>
    </row>
    <row r="42" spans="1:15" s="15" customFormat="1" ht="30" customHeight="1">
      <c r="A42" s="35" t="s">
        <v>82</v>
      </c>
      <c r="B42" s="176">
        <v>439</v>
      </c>
      <c r="C42" s="23" t="s">
        <v>149</v>
      </c>
      <c r="D42" s="24" t="s">
        <v>236</v>
      </c>
      <c r="E42" s="179"/>
      <c r="F42" s="25">
        <f>SUM(F43)</f>
        <v>1565</v>
      </c>
      <c r="G42" s="25"/>
      <c r="H42" s="25">
        <f t="shared" si="0"/>
        <v>1565</v>
      </c>
      <c r="I42" s="175"/>
      <c r="J42" s="131">
        <f t="shared" si="1"/>
        <v>1565</v>
      </c>
      <c r="K42" s="131"/>
      <c r="L42" s="131"/>
      <c r="M42" s="131">
        <f>M43+M45</f>
        <v>10593</v>
      </c>
      <c r="N42" s="131">
        <f>N43+N45</f>
        <v>10546.7</v>
      </c>
      <c r="O42" s="177">
        <f t="shared" si="2"/>
        <v>99.5629189087133</v>
      </c>
    </row>
    <row r="43" spans="1:15" s="15" customFormat="1" ht="30" customHeight="1">
      <c r="A43" s="35" t="s">
        <v>90</v>
      </c>
      <c r="B43" s="176">
        <v>439</v>
      </c>
      <c r="C43" s="23" t="s">
        <v>149</v>
      </c>
      <c r="D43" s="24" t="s">
        <v>236</v>
      </c>
      <c r="E43" s="24" t="s">
        <v>89</v>
      </c>
      <c r="F43" s="25">
        <f>SUM(F44,F46)</f>
        <v>1565</v>
      </c>
      <c r="G43" s="25"/>
      <c r="H43" s="25">
        <f t="shared" si="0"/>
        <v>1565</v>
      </c>
      <c r="I43" s="175"/>
      <c r="J43" s="131">
        <f t="shared" si="1"/>
        <v>1565</v>
      </c>
      <c r="K43" s="131"/>
      <c r="L43" s="131"/>
      <c r="M43" s="131">
        <v>10281</v>
      </c>
      <c r="N43" s="131">
        <v>10245.5</v>
      </c>
      <c r="O43" s="177">
        <f t="shared" si="2"/>
        <v>99.654702849917314</v>
      </c>
    </row>
    <row r="44" spans="1:15" s="15" customFormat="1" ht="30" hidden="1" customHeight="1">
      <c r="A44" s="35"/>
      <c r="B44" s="176"/>
      <c r="C44" s="23"/>
      <c r="D44" s="24"/>
      <c r="E44" s="24"/>
      <c r="F44" s="25">
        <f>SUM(F45)</f>
        <v>1445</v>
      </c>
      <c r="G44" s="25"/>
      <c r="H44" s="25">
        <f t="shared" si="0"/>
        <v>1445</v>
      </c>
      <c r="I44" s="175"/>
      <c r="J44" s="131">
        <f t="shared" si="1"/>
        <v>1445</v>
      </c>
      <c r="K44" s="131"/>
      <c r="L44" s="131"/>
      <c r="M44" s="131"/>
      <c r="N44" s="131"/>
      <c r="O44" s="177" t="e">
        <f t="shared" si="2"/>
        <v>#DIV/0!</v>
      </c>
    </row>
    <row r="45" spans="1:15" s="15" customFormat="1" ht="30" customHeight="1">
      <c r="A45" s="35" t="s">
        <v>106</v>
      </c>
      <c r="B45" s="176">
        <v>439</v>
      </c>
      <c r="C45" s="23" t="s">
        <v>149</v>
      </c>
      <c r="D45" s="24" t="s">
        <v>236</v>
      </c>
      <c r="E45" s="24" t="s">
        <v>105</v>
      </c>
      <c r="F45" s="25">
        <v>1445</v>
      </c>
      <c r="G45" s="25"/>
      <c r="H45" s="25">
        <f t="shared" si="0"/>
        <v>1445</v>
      </c>
      <c r="I45" s="175"/>
      <c r="J45" s="131">
        <f t="shared" si="1"/>
        <v>1445</v>
      </c>
      <c r="K45" s="131"/>
      <c r="L45" s="131"/>
      <c r="M45" s="131">
        <v>312</v>
      </c>
      <c r="N45" s="131">
        <v>301.2</v>
      </c>
      <c r="O45" s="177">
        <f t="shared" si="2"/>
        <v>96.538461538461533</v>
      </c>
    </row>
    <row r="46" spans="1:15" s="15" customFormat="1" ht="30" customHeight="1">
      <c r="A46" s="20" t="s">
        <v>652</v>
      </c>
      <c r="B46" s="19">
        <v>439</v>
      </c>
      <c r="C46" s="107" t="s">
        <v>653</v>
      </c>
      <c r="D46" s="22"/>
      <c r="E46" s="24"/>
      <c r="F46" s="25">
        <v>120</v>
      </c>
      <c r="G46" s="25"/>
      <c r="H46" s="25">
        <f t="shared" si="0"/>
        <v>120</v>
      </c>
      <c r="I46" s="175"/>
      <c r="J46" s="131">
        <f t="shared" si="1"/>
        <v>120</v>
      </c>
      <c r="K46" s="131"/>
      <c r="L46" s="131"/>
      <c r="M46" s="120">
        <f>M47</f>
        <v>32.700000000000003</v>
      </c>
      <c r="N46" s="131">
        <f>N47</f>
        <v>0</v>
      </c>
      <c r="O46" s="177">
        <f t="shared" si="2"/>
        <v>0</v>
      </c>
    </row>
    <row r="47" spans="1:15" s="15" customFormat="1" ht="30" customHeight="1">
      <c r="A47" s="148" t="s">
        <v>654</v>
      </c>
      <c r="B47" s="109" t="s">
        <v>655</v>
      </c>
      <c r="C47" s="109" t="s">
        <v>653</v>
      </c>
      <c r="D47" s="180" t="s">
        <v>656</v>
      </c>
      <c r="E47" s="24" t="s">
        <v>89</v>
      </c>
      <c r="F47" s="25">
        <v>120</v>
      </c>
      <c r="G47" s="25"/>
      <c r="H47" s="25">
        <f t="shared" si="0"/>
        <v>120</v>
      </c>
      <c r="I47" s="175"/>
      <c r="J47" s="131">
        <f t="shared" si="1"/>
        <v>120</v>
      </c>
      <c r="K47" s="131"/>
      <c r="L47" s="131"/>
      <c r="M47" s="131">
        <v>32.700000000000003</v>
      </c>
      <c r="N47" s="131">
        <v>0</v>
      </c>
      <c r="O47" s="177">
        <f t="shared" si="2"/>
        <v>0</v>
      </c>
    </row>
    <row r="48" spans="1:15" s="15" customFormat="1" ht="30" customHeight="1">
      <c r="A48" s="11" t="s">
        <v>160</v>
      </c>
      <c r="B48" s="19">
        <v>439</v>
      </c>
      <c r="C48" s="18" t="s">
        <v>150</v>
      </c>
      <c r="D48" s="24"/>
      <c r="E48" s="24"/>
      <c r="F48" s="25">
        <f>SUM(F49)</f>
        <v>688</v>
      </c>
      <c r="G48" s="25"/>
      <c r="H48" s="25">
        <f t="shared" si="0"/>
        <v>688</v>
      </c>
      <c r="I48" s="175"/>
      <c r="J48" s="131">
        <f t="shared" si="1"/>
        <v>688</v>
      </c>
      <c r="K48" s="131"/>
      <c r="L48" s="131">
        <f>L49</f>
        <v>-6</v>
      </c>
      <c r="M48" s="120">
        <f>M49</f>
        <v>1854.6</v>
      </c>
      <c r="N48" s="120">
        <f>N49</f>
        <v>1779.1999999999998</v>
      </c>
      <c r="O48" s="177">
        <f t="shared" si="2"/>
        <v>95.93443330098134</v>
      </c>
    </row>
    <row r="49" spans="1:15" s="15" customFormat="1" ht="39" customHeight="1">
      <c r="A49" s="20" t="s">
        <v>133</v>
      </c>
      <c r="B49" s="176">
        <v>439</v>
      </c>
      <c r="C49" s="18" t="s">
        <v>150</v>
      </c>
      <c r="D49" s="22" t="s">
        <v>237</v>
      </c>
      <c r="E49" s="24"/>
      <c r="F49" s="25">
        <f>SUM(F50,F52)</f>
        <v>688</v>
      </c>
      <c r="G49" s="25"/>
      <c r="H49" s="25">
        <f t="shared" si="0"/>
        <v>688</v>
      </c>
      <c r="I49" s="175"/>
      <c r="J49" s="131">
        <f t="shared" si="1"/>
        <v>688</v>
      </c>
      <c r="K49" s="131"/>
      <c r="L49" s="131">
        <f>L52</f>
        <v>-6</v>
      </c>
      <c r="M49" s="120">
        <f>M50</f>
        <v>1854.6</v>
      </c>
      <c r="N49" s="120">
        <f>N50</f>
        <v>1779.1999999999998</v>
      </c>
      <c r="O49" s="177">
        <f t="shared" si="2"/>
        <v>95.93443330098134</v>
      </c>
    </row>
    <row r="50" spans="1:15" s="15" customFormat="1" ht="30" customHeight="1">
      <c r="A50" s="35" t="s">
        <v>97</v>
      </c>
      <c r="B50" s="176">
        <v>439</v>
      </c>
      <c r="C50" s="23" t="s">
        <v>150</v>
      </c>
      <c r="D50" s="24" t="s">
        <v>238</v>
      </c>
      <c r="E50" s="24"/>
      <c r="F50" s="25">
        <f>F51</f>
        <v>345</v>
      </c>
      <c r="G50" s="25"/>
      <c r="H50" s="25">
        <f t="shared" si="0"/>
        <v>345</v>
      </c>
      <c r="I50" s="175"/>
      <c r="J50" s="131">
        <f t="shared" si="1"/>
        <v>345</v>
      </c>
      <c r="K50" s="131"/>
      <c r="L50" s="131"/>
      <c r="M50" s="131">
        <f>M51+M54</f>
        <v>1854.6</v>
      </c>
      <c r="N50" s="120">
        <f>N51+N54</f>
        <v>1779.1999999999998</v>
      </c>
      <c r="O50" s="177">
        <f t="shared" si="2"/>
        <v>95.93443330098134</v>
      </c>
    </row>
    <row r="51" spans="1:15" s="15" customFormat="1" ht="28.5" customHeight="1">
      <c r="A51" s="35" t="s">
        <v>92</v>
      </c>
      <c r="B51" s="176">
        <v>439</v>
      </c>
      <c r="C51" s="23" t="s">
        <v>150</v>
      </c>
      <c r="D51" s="24" t="s">
        <v>742</v>
      </c>
      <c r="E51" s="24"/>
      <c r="F51" s="25">
        <v>345</v>
      </c>
      <c r="G51" s="25"/>
      <c r="H51" s="25">
        <f t="shared" si="0"/>
        <v>345</v>
      </c>
      <c r="I51" s="175"/>
      <c r="J51" s="131">
        <f t="shared" si="1"/>
        <v>345</v>
      </c>
      <c r="K51" s="131"/>
      <c r="L51" s="131"/>
      <c r="M51" s="131">
        <f>M52+M53</f>
        <v>1554.6</v>
      </c>
      <c r="N51" s="120">
        <f>N52+N53</f>
        <v>1480.3999999999999</v>
      </c>
      <c r="O51" s="177">
        <f t="shared" si="2"/>
        <v>95.227068056091596</v>
      </c>
    </row>
    <row r="52" spans="1:15" s="15" customFormat="1" ht="30" customHeight="1">
      <c r="A52" s="35" t="s">
        <v>640</v>
      </c>
      <c r="B52" s="176">
        <v>439</v>
      </c>
      <c r="C52" s="23" t="s">
        <v>150</v>
      </c>
      <c r="D52" s="24" t="s">
        <v>657</v>
      </c>
      <c r="E52" s="24" t="s">
        <v>93</v>
      </c>
      <c r="F52" s="25">
        <f>F53</f>
        <v>343</v>
      </c>
      <c r="G52" s="25"/>
      <c r="H52" s="25">
        <f t="shared" si="0"/>
        <v>343</v>
      </c>
      <c r="I52" s="175"/>
      <c r="J52" s="131">
        <f t="shared" si="1"/>
        <v>343</v>
      </c>
      <c r="K52" s="131"/>
      <c r="L52" s="131">
        <f>L53</f>
        <v>-6</v>
      </c>
      <c r="M52" s="131">
        <v>43.6</v>
      </c>
      <c r="N52" s="131">
        <v>43.6</v>
      </c>
      <c r="O52" s="177">
        <f t="shared" si="2"/>
        <v>100</v>
      </c>
    </row>
    <row r="53" spans="1:15" s="15" customFormat="1" ht="30" customHeight="1">
      <c r="A53" s="35" t="s">
        <v>94</v>
      </c>
      <c r="B53" s="176">
        <v>439</v>
      </c>
      <c r="C53" s="23" t="s">
        <v>150</v>
      </c>
      <c r="D53" s="24" t="s">
        <v>239</v>
      </c>
      <c r="E53" s="24" t="s">
        <v>93</v>
      </c>
      <c r="F53" s="25">
        <v>343</v>
      </c>
      <c r="G53" s="25"/>
      <c r="H53" s="25">
        <f t="shared" si="0"/>
        <v>343</v>
      </c>
      <c r="I53" s="175"/>
      <c r="J53" s="131">
        <f t="shared" si="1"/>
        <v>343</v>
      </c>
      <c r="K53" s="131"/>
      <c r="L53" s="131">
        <v>-6</v>
      </c>
      <c r="M53" s="131">
        <v>1511</v>
      </c>
      <c r="N53" s="131">
        <v>1436.8</v>
      </c>
      <c r="O53" s="177">
        <f t="shared" si="2"/>
        <v>95.089344804765048</v>
      </c>
    </row>
    <row r="54" spans="1:15" s="15" customFormat="1" ht="18.75" customHeight="1">
      <c r="A54" s="35" t="s">
        <v>82</v>
      </c>
      <c r="B54" s="176">
        <v>439</v>
      </c>
      <c r="C54" s="23" t="s">
        <v>150</v>
      </c>
      <c r="D54" s="24" t="s">
        <v>375</v>
      </c>
      <c r="E54" s="24"/>
      <c r="F54" s="25">
        <v>3000</v>
      </c>
      <c r="G54" s="25"/>
      <c r="H54" s="25">
        <f t="shared" si="0"/>
        <v>3000</v>
      </c>
      <c r="I54" s="175">
        <f>I55</f>
        <v>-1805</v>
      </c>
      <c r="J54" s="131">
        <f t="shared" si="1"/>
        <v>1195</v>
      </c>
      <c r="K54" s="131">
        <f>K55</f>
        <v>-752</v>
      </c>
      <c r="L54" s="131">
        <f>L55</f>
        <v>0</v>
      </c>
      <c r="M54" s="131">
        <f>M55</f>
        <v>300</v>
      </c>
      <c r="N54" s="131">
        <f>N55</f>
        <v>298.8</v>
      </c>
      <c r="O54" s="177">
        <f t="shared" si="2"/>
        <v>99.6</v>
      </c>
    </row>
    <row r="55" spans="1:15" s="15" customFormat="1" ht="30" customHeight="1">
      <c r="A55" s="35" t="s">
        <v>90</v>
      </c>
      <c r="B55" s="176">
        <v>439</v>
      </c>
      <c r="C55" s="23" t="s">
        <v>150</v>
      </c>
      <c r="D55" s="24" t="s">
        <v>375</v>
      </c>
      <c r="E55" s="24" t="s">
        <v>89</v>
      </c>
      <c r="F55" s="25">
        <v>3000</v>
      </c>
      <c r="G55" s="25"/>
      <c r="H55" s="25">
        <f t="shared" si="0"/>
        <v>3000</v>
      </c>
      <c r="I55" s="175">
        <f>I56</f>
        <v>-1805</v>
      </c>
      <c r="J55" s="131">
        <f t="shared" si="1"/>
        <v>1195</v>
      </c>
      <c r="K55" s="131">
        <f>K56</f>
        <v>-752</v>
      </c>
      <c r="L55" s="131"/>
      <c r="M55" s="131">
        <v>300</v>
      </c>
      <c r="N55" s="131">
        <v>298.8</v>
      </c>
      <c r="O55" s="177">
        <f t="shared" si="2"/>
        <v>99.6</v>
      </c>
    </row>
    <row r="56" spans="1:15" s="15" customFormat="1" ht="30" customHeight="1">
      <c r="A56" s="44" t="s">
        <v>240</v>
      </c>
      <c r="B56" s="19">
        <v>439</v>
      </c>
      <c r="C56" s="22" t="s">
        <v>241</v>
      </c>
      <c r="D56" s="22"/>
      <c r="E56" s="22"/>
      <c r="F56" s="25">
        <f>F57</f>
        <v>3000</v>
      </c>
      <c r="G56" s="25"/>
      <c r="H56" s="25">
        <f t="shared" si="0"/>
        <v>3000</v>
      </c>
      <c r="I56" s="175">
        <f>I57</f>
        <v>-1805</v>
      </c>
      <c r="J56" s="131">
        <f t="shared" si="1"/>
        <v>1195</v>
      </c>
      <c r="K56" s="131">
        <f>K57</f>
        <v>-752</v>
      </c>
      <c r="L56" s="131"/>
      <c r="M56" s="120">
        <f>M57</f>
        <v>4906</v>
      </c>
      <c r="N56" s="120">
        <f t="shared" ref="N56" si="3">N57</f>
        <v>4905</v>
      </c>
      <c r="O56" s="177">
        <f t="shared" si="2"/>
        <v>99.979616795760293</v>
      </c>
    </row>
    <row r="57" spans="1:15" s="15" customFormat="1" ht="27" customHeight="1">
      <c r="A57" s="42" t="s">
        <v>401</v>
      </c>
      <c r="B57" s="176">
        <v>439</v>
      </c>
      <c r="C57" s="24" t="s">
        <v>241</v>
      </c>
      <c r="D57" s="24" t="s">
        <v>242</v>
      </c>
      <c r="E57" s="24"/>
      <c r="F57" s="25">
        <v>3000</v>
      </c>
      <c r="G57" s="25"/>
      <c r="H57" s="25">
        <f t="shared" si="0"/>
        <v>3000</v>
      </c>
      <c r="I57" s="175">
        <f>I58</f>
        <v>-1805</v>
      </c>
      <c r="J57" s="131">
        <f t="shared" si="1"/>
        <v>1195</v>
      </c>
      <c r="K57" s="131">
        <f>K58</f>
        <v>-752</v>
      </c>
      <c r="L57" s="131"/>
      <c r="M57" s="131">
        <f>M58+M60</f>
        <v>4906</v>
      </c>
      <c r="N57" s="120">
        <f>N58+N60</f>
        <v>4905</v>
      </c>
      <c r="O57" s="177">
        <f t="shared" si="2"/>
        <v>99.979616795760293</v>
      </c>
    </row>
    <row r="58" spans="1:15" s="15" customFormat="1" ht="27.75" customHeight="1">
      <c r="A58" s="42" t="s">
        <v>402</v>
      </c>
      <c r="B58" s="176">
        <v>439</v>
      </c>
      <c r="C58" s="24" t="s">
        <v>241</v>
      </c>
      <c r="D58" s="24" t="s">
        <v>403</v>
      </c>
      <c r="E58" s="24"/>
      <c r="F58" s="25">
        <v>3000</v>
      </c>
      <c r="G58" s="25"/>
      <c r="H58" s="25">
        <f t="shared" si="0"/>
        <v>3000</v>
      </c>
      <c r="I58" s="175">
        <v>-1805</v>
      </c>
      <c r="J58" s="131">
        <f t="shared" si="1"/>
        <v>1195</v>
      </c>
      <c r="K58" s="131">
        <v>-752</v>
      </c>
      <c r="L58" s="131"/>
      <c r="M58" s="131">
        <f>M59</f>
        <v>3093</v>
      </c>
      <c r="N58" s="120">
        <f>N59</f>
        <v>3092.5</v>
      </c>
      <c r="O58" s="177">
        <f t="shared" si="2"/>
        <v>99.98383446492079</v>
      </c>
    </row>
    <row r="59" spans="1:15" s="15" customFormat="1" ht="22.5" customHeight="1">
      <c r="A59" s="35" t="s">
        <v>90</v>
      </c>
      <c r="B59" s="176">
        <v>439</v>
      </c>
      <c r="C59" s="24" t="s">
        <v>241</v>
      </c>
      <c r="D59" s="24" t="s">
        <v>374</v>
      </c>
      <c r="E59" s="24" t="s">
        <v>741</v>
      </c>
      <c r="F59" s="25">
        <f>SUM(F61)</f>
        <v>325</v>
      </c>
      <c r="G59" s="25"/>
      <c r="H59" s="25">
        <f t="shared" si="0"/>
        <v>325</v>
      </c>
      <c r="I59" s="175"/>
      <c r="J59" s="131">
        <f t="shared" si="1"/>
        <v>325</v>
      </c>
      <c r="K59" s="131">
        <f>K60</f>
        <v>-752</v>
      </c>
      <c r="L59" s="131"/>
      <c r="M59" s="131">
        <v>3093</v>
      </c>
      <c r="N59" s="131">
        <v>3092.5</v>
      </c>
      <c r="O59" s="177">
        <f t="shared" si="2"/>
        <v>99.98383446492079</v>
      </c>
    </row>
    <row r="60" spans="1:15" s="15" customFormat="1" ht="33" customHeight="1">
      <c r="A60" s="35" t="s">
        <v>404</v>
      </c>
      <c r="B60" s="176">
        <v>439</v>
      </c>
      <c r="C60" s="24" t="s">
        <v>241</v>
      </c>
      <c r="D60" s="24" t="s">
        <v>405</v>
      </c>
      <c r="E60" s="24"/>
      <c r="F60" s="25">
        <f>F61</f>
        <v>325</v>
      </c>
      <c r="G60" s="25"/>
      <c r="H60" s="25">
        <f t="shared" si="0"/>
        <v>325</v>
      </c>
      <c r="I60" s="175"/>
      <c r="J60" s="131">
        <f t="shared" si="1"/>
        <v>325</v>
      </c>
      <c r="K60" s="131">
        <f>K61</f>
        <v>-752</v>
      </c>
      <c r="L60" s="131"/>
      <c r="M60" s="131">
        <f>M61</f>
        <v>1813</v>
      </c>
      <c r="N60" s="131">
        <f t="shared" ref="N60" si="4">N61</f>
        <v>1812.5</v>
      </c>
      <c r="O60" s="177">
        <f t="shared" si="2"/>
        <v>99.972421400992829</v>
      </c>
    </row>
    <row r="61" spans="1:15" s="15" customFormat="1" ht="32.25" customHeight="1">
      <c r="A61" s="35" t="s">
        <v>90</v>
      </c>
      <c r="B61" s="176">
        <v>439</v>
      </c>
      <c r="C61" s="24" t="s">
        <v>241</v>
      </c>
      <c r="D61" s="24" t="s">
        <v>374</v>
      </c>
      <c r="E61" s="24" t="s">
        <v>89</v>
      </c>
      <c r="F61" s="25">
        <f>F62</f>
        <v>325</v>
      </c>
      <c r="G61" s="25"/>
      <c r="H61" s="25">
        <f t="shared" si="0"/>
        <v>325</v>
      </c>
      <c r="I61" s="175"/>
      <c r="J61" s="131">
        <f t="shared" si="1"/>
        <v>325</v>
      </c>
      <c r="K61" s="131">
        <f>K62</f>
        <v>-752</v>
      </c>
      <c r="L61" s="131"/>
      <c r="M61" s="131">
        <v>1813</v>
      </c>
      <c r="N61" s="131">
        <v>1812.5</v>
      </c>
      <c r="O61" s="177">
        <f t="shared" si="2"/>
        <v>99.972421400992829</v>
      </c>
    </row>
    <row r="62" spans="1:15" s="15" customFormat="1" ht="21" customHeight="1">
      <c r="A62" s="20" t="s">
        <v>123</v>
      </c>
      <c r="B62" s="176">
        <v>439</v>
      </c>
      <c r="C62" s="18" t="s">
        <v>151</v>
      </c>
      <c r="D62" s="22"/>
      <c r="E62" s="22"/>
      <c r="F62" s="25">
        <f>F63+F64</f>
        <v>325</v>
      </c>
      <c r="G62" s="25"/>
      <c r="H62" s="25">
        <f t="shared" si="0"/>
        <v>325</v>
      </c>
      <c r="I62" s="175"/>
      <c r="J62" s="131">
        <f t="shared" si="1"/>
        <v>325</v>
      </c>
      <c r="K62" s="131">
        <v>-752</v>
      </c>
      <c r="L62" s="131"/>
      <c r="M62" s="120">
        <f t="shared" ref="M62:N65" si="5">M63</f>
        <v>747.1</v>
      </c>
      <c r="N62" s="120">
        <f t="shared" si="5"/>
        <v>0</v>
      </c>
      <c r="O62" s="177">
        <f t="shared" si="2"/>
        <v>0</v>
      </c>
    </row>
    <row r="63" spans="1:15" s="1" customFormat="1" ht="23.25" customHeight="1">
      <c r="A63" s="35" t="s">
        <v>122</v>
      </c>
      <c r="B63" s="176">
        <v>439</v>
      </c>
      <c r="C63" s="23" t="s">
        <v>151</v>
      </c>
      <c r="D63" s="24" t="s">
        <v>243</v>
      </c>
      <c r="E63" s="24"/>
      <c r="F63" s="25">
        <v>315</v>
      </c>
      <c r="G63" s="25"/>
      <c r="H63" s="25">
        <f t="shared" si="0"/>
        <v>315</v>
      </c>
      <c r="I63" s="181"/>
      <c r="J63" s="131">
        <f t="shared" si="1"/>
        <v>315</v>
      </c>
      <c r="K63" s="131"/>
      <c r="L63" s="182"/>
      <c r="M63" s="131">
        <f t="shared" si="5"/>
        <v>747.1</v>
      </c>
      <c r="N63" s="120">
        <f t="shared" si="5"/>
        <v>0</v>
      </c>
      <c r="O63" s="177">
        <f t="shared" si="2"/>
        <v>0</v>
      </c>
    </row>
    <row r="64" spans="1:15" s="15" customFormat="1" ht="16.5" customHeight="1">
      <c r="A64" s="35" t="s">
        <v>123</v>
      </c>
      <c r="B64" s="176">
        <v>439</v>
      </c>
      <c r="C64" s="23" t="s">
        <v>151</v>
      </c>
      <c r="D64" s="24" t="s">
        <v>244</v>
      </c>
      <c r="E64" s="24"/>
      <c r="F64" s="25">
        <v>10</v>
      </c>
      <c r="G64" s="25"/>
      <c r="H64" s="25">
        <f t="shared" si="0"/>
        <v>10</v>
      </c>
      <c r="I64" s="175"/>
      <c r="J64" s="131">
        <f t="shared" si="1"/>
        <v>10</v>
      </c>
      <c r="K64" s="131"/>
      <c r="L64" s="131"/>
      <c r="M64" s="131">
        <f t="shared" si="5"/>
        <v>747.1</v>
      </c>
      <c r="N64" s="120">
        <f t="shared" si="5"/>
        <v>0</v>
      </c>
      <c r="O64" s="177">
        <f t="shared" si="2"/>
        <v>0</v>
      </c>
    </row>
    <row r="65" spans="1:15" s="15" customFormat="1" ht="18.75" customHeight="1">
      <c r="A65" s="35" t="s">
        <v>152</v>
      </c>
      <c r="B65" s="176">
        <v>439</v>
      </c>
      <c r="C65" s="23" t="s">
        <v>151</v>
      </c>
      <c r="D65" s="24" t="s">
        <v>245</v>
      </c>
      <c r="E65" s="24"/>
      <c r="F65" s="25">
        <f>SUM(F66,F70,F74,F78)</f>
        <v>725</v>
      </c>
      <c r="G65" s="25"/>
      <c r="H65" s="25">
        <f t="shared" si="0"/>
        <v>725</v>
      </c>
      <c r="I65" s="175"/>
      <c r="J65" s="131">
        <f t="shared" si="1"/>
        <v>725</v>
      </c>
      <c r="K65" s="131"/>
      <c r="L65" s="131">
        <f>L66+L70+L74+L78</f>
        <v>0</v>
      </c>
      <c r="M65" s="131">
        <f t="shared" si="5"/>
        <v>747.1</v>
      </c>
      <c r="N65" s="120">
        <f t="shared" si="5"/>
        <v>0</v>
      </c>
      <c r="O65" s="177">
        <f t="shared" si="2"/>
        <v>0</v>
      </c>
    </row>
    <row r="66" spans="1:15" s="15" customFormat="1" ht="18" customHeight="1">
      <c r="A66" s="36" t="s">
        <v>65</v>
      </c>
      <c r="B66" s="176">
        <v>439</v>
      </c>
      <c r="C66" s="23" t="s">
        <v>151</v>
      </c>
      <c r="D66" s="24" t="s">
        <v>245</v>
      </c>
      <c r="E66" s="24" t="s">
        <v>45</v>
      </c>
      <c r="F66" s="25">
        <f>F67</f>
        <v>100</v>
      </c>
      <c r="G66" s="25"/>
      <c r="H66" s="25">
        <f t="shared" si="0"/>
        <v>100</v>
      </c>
      <c r="I66" s="175"/>
      <c r="J66" s="131">
        <f t="shared" si="1"/>
        <v>100</v>
      </c>
      <c r="K66" s="131"/>
      <c r="L66" s="131"/>
      <c r="M66" s="131">
        <v>747.1</v>
      </c>
      <c r="N66" s="131">
        <v>0</v>
      </c>
      <c r="O66" s="177">
        <f t="shared" si="2"/>
        <v>0</v>
      </c>
    </row>
    <row r="67" spans="1:15" s="15" customFormat="1" ht="19.5" customHeight="1">
      <c r="A67" s="14" t="s">
        <v>223</v>
      </c>
      <c r="B67" s="176">
        <v>439</v>
      </c>
      <c r="C67" s="18" t="s">
        <v>200</v>
      </c>
      <c r="D67" s="22"/>
      <c r="E67" s="22"/>
      <c r="F67" s="25">
        <f>SUM(F68)</f>
        <v>100</v>
      </c>
      <c r="G67" s="25"/>
      <c r="H67" s="25">
        <f t="shared" si="0"/>
        <v>100</v>
      </c>
      <c r="I67" s="175"/>
      <c r="J67" s="131">
        <f t="shared" si="1"/>
        <v>100</v>
      </c>
      <c r="K67" s="131"/>
      <c r="L67" s="131"/>
      <c r="M67" s="120">
        <f>M68</f>
        <v>382.5</v>
      </c>
      <c r="N67" s="131">
        <f t="shared" ref="N67" si="6">N68</f>
        <v>382.5</v>
      </c>
      <c r="O67" s="177">
        <f t="shared" si="2"/>
        <v>100</v>
      </c>
    </row>
    <row r="68" spans="1:15" s="15" customFormat="1" ht="31.5" customHeight="1">
      <c r="A68" s="20" t="s">
        <v>133</v>
      </c>
      <c r="B68" s="176">
        <v>439</v>
      </c>
      <c r="C68" s="23" t="s">
        <v>200</v>
      </c>
      <c r="D68" s="24" t="s">
        <v>246</v>
      </c>
      <c r="E68" s="24"/>
      <c r="F68" s="25">
        <f>SUM(F69)</f>
        <v>100</v>
      </c>
      <c r="G68" s="25"/>
      <c r="H68" s="25">
        <f t="shared" si="0"/>
        <v>100</v>
      </c>
      <c r="I68" s="175"/>
      <c r="J68" s="131">
        <f t="shared" si="1"/>
        <v>100</v>
      </c>
      <c r="K68" s="131"/>
      <c r="L68" s="131"/>
      <c r="M68" s="120">
        <f>M69</f>
        <v>382.5</v>
      </c>
      <c r="N68" s="120">
        <f>N69</f>
        <v>382.5</v>
      </c>
      <c r="O68" s="177">
        <f t="shared" si="2"/>
        <v>100</v>
      </c>
    </row>
    <row r="69" spans="1:15" s="1" customFormat="1" ht="27.75" customHeight="1">
      <c r="A69" s="36" t="s">
        <v>98</v>
      </c>
      <c r="B69" s="176">
        <v>439</v>
      </c>
      <c r="C69" s="23" t="s">
        <v>200</v>
      </c>
      <c r="D69" s="24" t="s">
        <v>247</v>
      </c>
      <c r="E69" s="24"/>
      <c r="F69" s="25">
        <v>100</v>
      </c>
      <c r="G69" s="25"/>
      <c r="H69" s="25">
        <f t="shared" si="0"/>
        <v>100</v>
      </c>
      <c r="I69" s="181"/>
      <c r="J69" s="131">
        <f t="shared" si="1"/>
        <v>100</v>
      </c>
      <c r="K69" s="131"/>
      <c r="L69" s="131"/>
      <c r="M69" s="131">
        <f>M70</f>
        <v>382.5</v>
      </c>
      <c r="N69" s="120">
        <f>N70</f>
        <v>382.5</v>
      </c>
      <c r="O69" s="177">
        <f t="shared" si="2"/>
        <v>100</v>
      </c>
    </row>
    <row r="70" spans="1:15" s="15" customFormat="1" ht="42.75" customHeight="1">
      <c r="A70" s="35" t="s">
        <v>144</v>
      </c>
      <c r="B70" s="176">
        <v>439</v>
      </c>
      <c r="C70" s="23" t="s">
        <v>200</v>
      </c>
      <c r="D70" s="24" t="s">
        <v>248</v>
      </c>
      <c r="E70" s="24"/>
      <c r="F70" s="25">
        <f>SUM(F71)</f>
        <v>100</v>
      </c>
      <c r="G70" s="25"/>
      <c r="H70" s="25">
        <f t="shared" si="0"/>
        <v>100</v>
      </c>
      <c r="I70" s="175"/>
      <c r="J70" s="131">
        <f t="shared" si="1"/>
        <v>100</v>
      </c>
      <c r="K70" s="131"/>
      <c r="L70" s="131"/>
      <c r="M70" s="131">
        <f>M71+M72</f>
        <v>382.5</v>
      </c>
      <c r="N70" s="120">
        <f>N71+N72</f>
        <v>382.5</v>
      </c>
      <c r="O70" s="177">
        <f t="shared" si="2"/>
        <v>100</v>
      </c>
    </row>
    <row r="71" spans="1:15" s="15" customFormat="1" ht="30" customHeight="1">
      <c r="A71" s="35" t="s">
        <v>94</v>
      </c>
      <c r="B71" s="176">
        <v>439</v>
      </c>
      <c r="C71" s="23" t="s">
        <v>200</v>
      </c>
      <c r="D71" s="24" t="s">
        <v>249</v>
      </c>
      <c r="E71" s="24" t="s">
        <v>93</v>
      </c>
      <c r="F71" s="25">
        <f>SUM(F72)</f>
        <v>100</v>
      </c>
      <c r="G71" s="25"/>
      <c r="H71" s="25">
        <f t="shared" si="0"/>
        <v>100</v>
      </c>
      <c r="I71" s="175"/>
      <c r="J71" s="131">
        <f t="shared" si="1"/>
        <v>100</v>
      </c>
      <c r="K71" s="131"/>
      <c r="L71" s="131"/>
      <c r="M71" s="131">
        <v>218.2</v>
      </c>
      <c r="N71" s="131">
        <v>218.2</v>
      </c>
      <c r="O71" s="177">
        <f t="shared" si="2"/>
        <v>100</v>
      </c>
    </row>
    <row r="72" spans="1:15" s="1" customFormat="1" ht="44.25" customHeight="1">
      <c r="A72" s="35" t="s">
        <v>90</v>
      </c>
      <c r="B72" s="176">
        <v>439</v>
      </c>
      <c r="C72" s="23" t="s">
        <v>200</v>
      </c>
      <c r="D72" s="24" t="s">
        <v>249</v>
      </c>
      <c r="E72" s="24" t="s">
        <v>89</v>
      </c>
      <c r="F72" s="25">
        <f>SUM(F73)</f>
        <v>100</v>
      </c>
      <c r="G72" s="25"/>
      <c r="H72" s="25">
        <f t="shared" si="0"/>
        <v>100</v>
      </c>
      <c r="I72" s="181"/>
      <c r="J72" s="131">
        <f t="shared" si="1"/>
        <v>100</v>
      </c>
      <c r="K72" s="131"/>
      <c r="L72" s="131"/>
      <c r="M72" s="131">
        <v>164.3</v>
      </c>
      <c r="N72" s="131">
        <v>164.3</v>
      </c>
      <c r="O72" s="177">
        <f t="shared" si="2"/>
        <v>100</v>
      </c>
    </row>
    <row r="73" spans="1:15" s="15" customFormat="1" ht="32.25" customHeight="1">
      <c r="A73" s="14" t="s">
        <v>70</v>
      </c>
      <c r="B73" s="19">
        <v>439</v>
      </c>
      <c r="C73" s="18" t="s">
        <v>71</v>
      </c>
      <c r="D73" s="22"/>
      <c r="E73" s="22"/>
      <c r="F73" s="25">
        <v>100</v>
      </c>
      <c r="G73" s="25"/>
      <c r="H73" s="25">
        <f t="shared" si="0"/>
        <v>100</v>
      </c>
      <c r="I73" s="175"/>
      <c r="J73" s="131">
        <f t="shared" si="1"/>
        <v>100</v>
      </c>
      <c r="K73" s="131"/>
      <c r="L73" s="131"/>
      <c r="M73" s="120">
        <f>M74+M78+M82+M86</f>
        <v>525</v>
      </c>
      <c r="N73" s="120">
        <f>N74+N78+N82+N86</f>
        <v>450</v>
      </c>
      <c r="O73" s="177">
        <f t="shared" si="2"/>
        <v>85.714285714285708</v>
      </c>
    </row>
    <row r="74" spans="1:15" s="15" customFormat="1" ht="42.75" customHeight="1">
      <c r="A74" s="41" t="s">
        <v>658</v>
      </c>
      <c r="B74" s="176">
        <v>439</v>
      </c>
      <c r="C74" s="18" t="s">
        <v>175</v>
      </c>
      <c r="D74" s="22" t="s">
        <v>250</v>
      </c>
      <c r="E74" s="22"/>
      <c r="F74" s="25">
        <f>SUM(F75)</f>
        <v>100</v>
      </c>
      <c r="G74" s="25"/>
      <c r="H74" s="25">
        <f t="shared" si="0"/>
        <v>100</v>
      </c>
      <c r="I74" s="175"/>
      <c r="J74" s="131">
        <f t="shared" si="1"/>
        <v>100</v>
      </c>
      <c r="K74" s="131"/>
      <c r="L74" s="131"/>
      <c r="M74" s="120">
        <f>M75</f>
        <v>390</v>
      </c>
      <c r="N74" s="131">
        <f t="shared" ref="N74:N76" si="7">N75</f>
        <v>360</v>
      </c>
      <c r="O74" s="177">
        <f t="shared" si="2"/>
        <v>92.307692307692307</v>
      </c>
    </row>
    <row r="75" spans="1:15" s="15" customFormat="1" ht="33.75" customHeight="1">
      <c r="A75" s="45" t="s">
        <v>251</v>
      </c>
      <c r="B75" s="176">
        <v>439</v>
      </c>
      <c r="C75" s="23" t="s">
        <v>175</v>
      </c>
      <c r="D75" s="24" t="s">
        <v>252</v>
      </c>
      <c r="E75" s="22"/>
      <c r="F75" s="25">
        <f>SUM(F76)</f>
        <v>100</v>
      </c>
      <c r="G75" s="25"/>
      <c r="H75" s="25">
        <f t="shared" si="0"/>
        <v>100</v>
      </c>
      <c r="I75" s="175"/>
      <c r="J75" s="131">
        <f t="shared" si="1"/>
        <v>100</v>
      </c>
      <c r="K75" s="131"/>
      <c r="L75" s="131"/>
      <c r="M75" s="131">
        <f>M76</f>
        <v>390</v>
      </c>
      <c r="N75" s="131">
        <f t="shared" si="7"/>
        <v>360</v>
      </c>
      <c r="O75" s="177">
        <f t="shared" si="2"/>
        <v>92.307692307692307</v>
      </c>
    </row>
    <row r="76" spans="1:15" s="15" customFormat="1" ht="52.5" customHeight="1">
      <c r="A76" s="45" t="s">
        <v>659</v>
      </c>
      <c r="B76" s="176">
        <v>439</v>
      </c>
      <c r="C76" s="23" t="s">
        <v>175</v>
      </c>
      <c r="D76" s="24" t="s">
        <v>253</v>
      </c>
      <c r="E76" s="24"/>
      <c r="F76" s="25">
        <f>SUM(F77)</f>
        <v>100</v>
      </c>
      <c r="G76" s="25"/>
      <c r="H76" s="25">
        <f t="shared" si="0"/>
        <v>100</v>
      </c>
      <c r="I76" s="175"/>
      <c r="J76" s="131">
        <f t="shared" si="1"/>
        <v>100</v>
      </c>
      <c r="K76" s="131"/>
      <c r="L76" s="131"/>
      <c r="M76" s="131">
        <f>M77</f>
        <v>390</v>
      </c>
      <c r="N76" s="131">
        <f t="shared" si="7"/>
        <v>360</v>
      </c>
      <c r="O76" s="177">
        <f t="shared" si="2"/>
        <v>92.307692307692307</v>
      </c>
    </row>
    <row r="77" spans="1:15" s="15" customFormat="1" ht="42.75" customHeight="1">
      <c r="A77" s="10" t="s">
        <v>90</v>
      </c>
      <c r="B77" s="176">
        <v>439</v>
      </c>
      <c r="C77" s="23" t="s">
        <v>175</v>
      </c>
      <c r="D77" s="24" t="s">
        <v>253</v>
      </c>
      <c r="E77" s="24" t="s">
        <v>89</v>
      </c>
      <c r="F77" s="25">
        <v>100</v>
      </c>
      <c r="G77" s="25"/>
      <c r="H77" s="25">
        <f t="shared" si="0"/>
        <v>100</v>
      </c>
      <c r="I77" s="175"/>
      <c r="J77" s="131">
        <f t="shared" si="1"/>
        <v>100</v>
      </c>
      <c r="K77" s="131"/>
      <c r="L77" s="131"/>
      <c r="M77" s="131">
        <v>390</v>
      </c>
      <c r="N77" s="131">
        <v>360</v>
      </c>
      <c r="O77" s="177">
        <f t="shared" si="2"/>
        <v>92.307692307692307</v>
      </c>
    </row>
    <row r="78" spans="1:15" s="15" customFormat="1" ht="42.75" customHeight="1">
      <c r="A78" s="41" t="s">
        <v>660</v>
      </c>
      <c r="B78" s="19">
        <v>439</v>
      </c>
      <c r="C78" s="18" t="s">
        <v>175</v>
      </c>
      <c r="D78" s="22" t="s">
        <v>254</v>
      </c>
      <c r="E78" s="22"/>
      <c r="F78" s="25">
        <f>SUM(F79)</f>
        <v>425</v>
      </c>
      <c r="G78" s="25"/>
      <c r="H78" s="25">
        <f t="shared" si="0"/>
        <v>425</v>
      </c>
      <c r="I78" s="175"/>
      <c r="J78" s="131">
        <f t="shared" si="1"/>
        <v>425</v>
      </c>
      <c r="K78" s="131"/>
      <c r="L78" s="131"/>
      <c r="M78" s="120">
        <f>M79</f>
        <v>35</v>
      </c>
      <c r="N78" s="131">
        <f t="shared" ref="N78:N80" si="8">N79</f>
        <v>0</v>
      </c>
      <c r="O78" s="177">
        <f t="shared" ref="O78:O146" si="9">N78/M78*100</f>
        <v>0</v>
      </c>
    </row>
    <row r="79" spans="1:15" s="15" customFormat="1" ht="42" customHeight="1">
      <c r="A79" s="45" t="s">
        <v>255</v>
      </c>
      <c r="B79" s="176">
        <v>439</v>
      </c>
      <c r="C79" s="23" t="s">
        <v>175</v>
      </c>
      <c r="D79" s="24" t="s">
        <v>256</v>
      </c>
      <c r="E79" s="22"/>
      <c r="F79" s="25">
        <f>SUM(F80)</f>
        <v>425</v>
      </c>
      <c r="G79" s="25"/>
      <c r="H79" s="25">
        <f t="shared" ref="H79:H150" si="10">F79+G79</f>
        <v>425</v>
      </c>
      <c r="I79" s="175"/>
      <c r="J79" s="131">
        <f t="shared" ref="J79:J147" si="11">H79+I79</f>
        <v>425</v>
      </c>
      <c r="K79" s="131"/>
      <c r="L79" s="131"/>
      <c r="M79" s="131">
        <f>M80</f>
        <v>35</v>
      </c>
      <c r="N79" s="131">
        <f t="shared" si="8"/>
        <v>0</v>
      </c>
      <c r="O79" s="177">
        <f t="shared" si="9"/>
        <v>0</v>
      </c>
    </row>
    <row r="80" spans="1:15" s="15" customFormat="1" ht="66.75" customHeight="1">
      <c r="A80" s="45" t="s">
        <v>661</v>
      </c>
      <c r="B80" s="176">
        <v>439</v>
      </c>
      <c r="C80" s="23" t="s">
        <v>175</v>
      </c>
      <c r="D80" s="24" t="s">
        <v>257</v>
      </c>
      <c r="E80" s="24"/>
      <c r="F80" s="25">
        <f>SUM(F81)</f>
        <v>425</v>
      </c>
      <c r="G80" s="25"/>
      <c r="H80" s="25">
        <f t="shared" si="10"/>
        <v>425</v>
      </c>
      <c r="I80" s="175"/>
      <c r="J80" s="131">
        <f t="shared" si="11"/>
        <v>425</v>
      </c>
      <c r="K80" s="131"/>
      <c r="L80" s="131"/>
      <c r="M80" s="131">
        <f>M81</f>
        <v>35</v>
      </c>
      <c r="N80" s="131">
        <f t="shared" si="8"/>
        <v>0</v>
      </c>
      <c r="O80" s="177">
        <f t="shared" si="9"/>
        <v>0</v>
      </c>
    </row>
    <row r="81" spans="1:15" s="15" customFormat="1" ht="45.75" customHeight="1">
      <c r="A81" s="10" t="s">
        <v>90</v>
      </c>
      <c r="B81" s="176">
        <v>439</v>
      </c>
      <c r="C81" s="23" t="s">
        <v>175</v>
      </c>
      <c r="D81" s="24" t="s">
        <v>257</v>
      </c>
      <c r="E81" s="24" t="s">
        <v>89</v>
      </c>
      <c r="F81" s="25">
        <v>425</v>
      </c>
      <c r="G81" s="25"/>
      <c r="H81" s="25">
        <f t="shared" si="10"/>
        <v>425</v>
      </c>
      <c r="I81" s="175"/>
      <c r="J81" s="131">
        <f t="shared" si="11"/>
        <v>425</v>
      </c>
      <c r="K81" s="131"/>
      <c r="L81" s="131"/>
      <c r="M81" s="131">
        <v>35</v>
      </c>
      <c r="N81" s="131">
        <v>0</v>
      </c>
      <c r="O81" s="177">
        <f t="shared" si="9"/>
        <v>0</v>
      </c>
    </row>
    <row r="82" spans="1:15" s="15" customFormat="1" ht="57.75" customHeight="1">
      <c r="A82" s="41" t="s">
        <v>662</v>
      </c>
      <c r="B82" s="19">
        <v>439</v>
      </c>
      <c r="C82" s="18" t="s">
        <v>175</v>
      </c>
      <c r="D82" s="22" t="s">
        <v>258</v>
      </c>
      <c r="E82" s="22"/>
      <c r="F82" s="29">
        <f>SUM(F86,F90,F94)+F83</f>
        <v>780</v>
      </c>
      <c r="G82" s="25"/>
      <c r="H82" s="25">
        <f t="shared" si="10"/>
        <v>780</v>
      </c>
      <c r="I82" s="175"/>
      <c r="J82" s="131">
        <f t="shared" si="11"/>
        <v>780</v>
      </c>
      <c r="K82" s="131"/>
      <c r="L82" s="131"/>
      <c r="M82" s="120">
        <f t="shared" ref="M82:N84" si="12">M83</f>
        <v>50</v>
      </c>
      <c r="N82" s="120">
        <f t="shared" si="12"/>
        <v>40</v>
      </c>
      <c r="O82" s="177">
        <f t="shared" si="9"/>
        <v>80</v>
      </c>
    </row>
    <row r="83" spans="1:15" s="15" customFormat="1" ht="44.25" customHeight="1">
      <c r="A83" s="45" t="s">
        <v>259</v>
      </c>
      <c r="B83" s="176">
        <v>439</v>
      </c>
      <c r="C83" s="23" t="s">
        <v>175</v>
      </c>
      <c r="D83" s="24" t="s">
        <v>260</v>
      </c>
      <c r="E83" s="22"/>
      <c r="F83" s="29">
        <v>180</v>
      </c>
      <c r="G83" s="25"/>
      <c r="H83" s="25">
        <f t="shared" si="10"/>
        <v>180</v>
      </c>
      <c r="I83" s="175"/>
      <c r="J83" s="131">
        <f t="shared" si="11"/>
        <v>180</v>
      </c>
      <c r="K83" s="131"/>
      <c r="L83" s="131"/>
      <c r="M83" s="131">
        <f t="shared" si="12"/>
        <v>50</v>
      </c>
      <c r="N83" s="120">
        <f t="shared" si="12"/>
        <v>40</v>
      </c>
      <c r="O83" s="177">
        <f t="shared" si="9"/>
        <v>80</v>
      </c>
    </row>
    <row r="84" spans="1:15" s="15" customFormat="1" ht="66" customHeight="1">
      <c r="A84" s="45" t="s">
        <v>663</v>
      </c>
      <c r="B84" s="176">
        <v>439</v>
      </c>
      <c r="C84" s="23" t="s">
        <v>175</v>
      </c>
      <c r="D84" s="24" t="s">
        <v>260</v>
      </c>
      <c r="E84" s="24"/>
      <c r="F84" s="29">
        <v>180</v>
      </c>
      <c r="G84" s="25"/>
      <c r="H84" s="25">
        <f t="shared" si="10"/>
        <v>180</v>
      </c>
      <c r="I84" s="175"/>
      <c r="J84" s="131">
        <f t="shared" si="11"/>
        <v>180</v>
      </c>
      <c r="K84" s="131"/>
      <c r="L84" s="131"/>
      <c r="M84" s="131">
        <f t="shared" si="12"/>
        <v>50</v>
      </c>
      <c r="N84" s="120">
        <f t="shared" si="12"/>
        <v>40</v>
      </c>
      <c r="O84" s="177">
        <f t="shared" si="9"/>
        <v>80</v>
      </c>
    </row>
    <row r="85" spans="1:15" s="15" customFormat="1" ht="42" customHeight="1">
      <c r="A85" s="10" t="s">
        <v>90</v>
      </c>
      <c r="B85" s="176">
        <v>439</v>
      </c>
      <c r="C85" s="23" t="s">
        <v>175</v>
      </c>
      <c r="D85" s="24" t="s">
        <v>260</v>
      </c>
      <c r="E85" s="24" t="s">
        <v>89</v>
      </c>
      <c r="F85" s="29">
        <f>F86+F90+F94</f>
        <v>600</v>
      </c>
      <c r="G85" s="25"/>
      <c r="H85" s="25">
        <f t="shared" si="10"/>
        <v>600</v>
      </c>
      <c r="I85" s="175"/>
      <c r="J85" s="131">
        <f>J86+J90+J94</f>
        <v>600</v>
      </c>
      <c r="K85" s="131"/>
      <c r="L85" s="131"/>
      <c r="M85" s="131">
        <v>50</v>
      </c>
      <c r="N85" s="131">
        <v>40</v>
      </c>
      <c r="O85" s="177">
        <f t="shared" si="9"/>
        <v>80</v>
      </c>
    </row>
    <row r="86" spans="1:15" s="15" customFormat="1" ht="51.75" customHeight="1">
      <c r="A86" s="41" t="s">
        <v>664</v>
      </c>
      <c r="B86" s="176">
        <v>439</v>
      </c>
      <c r="C86" s="18" t="s">
        <v>175</v>
      </c>
      <c r="D86" s="22" t="s">
        <v>261</v>
      </c>
      <c r="E86" s="22"/>
      <c r="F86" s="25">
        <f>SUM(F88)</f>
        <v>90</v>
      </c>
      <c r="G86" s="25"/>
      <c r="H86" s="25">
        <f t="shared" si="10"/>
        <v>90</v>
      </c>
      <c r="I86" s="175"/>
      <c r="J86" s="131">
        <f t="shared" si="11"/>
        <v>90</v>
      </c>
      <c r="K86" s="131"/>
      <c r="L86" s="131"/>
      <c r="M86" s="120">
        <f>M87</f>
        <v>50</v>
      </c>
      <c r="N86" s="131">
        <f t="shared" ref="N86:N88" si="13">N87</f>
        <v>50</v>
      </c>
      <c r="O86" s="177">
        <f t="shared" si="9"/>
        <v>100</v>
      </c>
    </row>
    <row r="87" spans="1:15" s="1" customFormat="1" ht="68.25" customHeight="1">
      <c r="A87" s="45" t="s">
        <v>262</v>
      </c>
      <c r="B87" s="176">
        <v>439</v>
      </c>
      <c r="C87" s="23" t="s">
        <v>175</v>
      </c>
      <c r="D87" s="24" t="s">
        <v>263</v>
      </c>
      <c r="E87" s="24"/>
      <c r="F87" s="25">
        <f>SUM(F88)</f>
        <v>90</v>
      </c>
      <c r="G87" s="25"/>
      <c r="H87" s="25">
        <f t="shared" si="10"/>
        <v>90</v>
      </c>
      <c r="I87" s="181"/>
      <c r="J87" s="131">
        <f t="shared" si="11"/>
        <v>90</v>
      </c>
      <c r="K87" s="131"/>
      <c r="L87" s="182"/>
      <c r="M87" s="131">
        <f>M88</f>
        <v>50</v>
      </c>
      <c r="N87" s="131">
        <f t="shared" si="13"/>
        <v>50</v>
      </c>
      <c r="O87" s="177">
        <f t="shared" si="9"/>
        <v>100</v>
      </c>
    </row>
    <row r="88" spans="1:15" s="1" customFormat="1" ht="54.75" customHeight="1">
      <c r="A88" s="45" t="s">
        <v>665</v>
      </c>
      <c r="B88" s="176">
        <v>439</v>
      </c>
      <c r="C88" s="23" t="s">
        <v>175</v>
      </c>
      <c r="D88" s="24" t="s">
        <v>264</v>
      </c>
      <c r="E88" s="24"/>
      <c r="F88" s="25">
        <f>SUM(F89)</f>
        <v>90</v>
      </c>
      <c r="G88" s="25"/>
      <c r="H88" s="25">
        <f t="shared" si="10"/>
        <v>90</v>
      </c>
      <c r="I88" s="181"/>
      <c r="J88" s="131">
        <f t="shared" si="11"/>
        <v>90</v>
      </c>
      <c r="K88" s="131"/>
      <c r="L88" s="182"/>
      <c r="M88" s="131">
        <f>M89</f>
        <v>50</v>
      </c>
      <c r="N88" s="131">
        <f t="shared" si="13"/>
        <v>50</v>
      </c>
      <c r="O88" s="177">
        <f t="shared" si="9"/>
        <v>100</v>
      </c>
    </row>
    <row r="89" spans="1:15" s="1" customFormat="1" ht="41.25" customHeight="1">
      <c r="A89" s="10" t="s">
        <v>90</v>
      </c>
      <c r="B89" s="176">
        <v>439</v>
      </c>
      <c r="C89" s="23" t="s">
        <v>175</v>
      </c>
      <c r="D89" s="24" t="s">
        <v>264</v>
      </c>
      <c r="E89" s="24" t="s">
        <v>89</v>
      </c>
      <c r="F89" s="25">
        <v>90</v>
      </c>
      <c r="G89" s="29"/>
      <c r="H89" s="25">
        <f t="shared" si="10"/>
        <v>90</v>
      </c>
      <c r="I89" s="181"/>
      <c r="J89" s="131">
        <f t="shared" si="11"/>
        <v>90</v>
      </c>
      <c r="K89" s="131"/>
      <c r="L89" s="182"/>
      <c r="M89" s="131">
        <v>50</v>
      </c>
      <c r="N89" s="131">
        <v>50</v>
      </c>
      <c r="O89" s="177">
        <f t="shared" si="9"/>
        <v>100</v>
      </c>
    </row>
    <row r="90" spans="1:15" s="1" customFormat="1" ht="23.25" customHeight="1">
      <c r="A90" s="41" t="s">
        <v>72</v>
      </c>
      <c r="B90" s="183">
        <v>439</v>
      </c>
      <c r="C90" s="18" t="s">
        <v>73</v>
      </c>
      <c r="D90" s="26"/>
      <c r="E90" s="26"/>
      <c r="F90" s="131">
        <f>SUM(F92)</f>
        <v>500</v>
      </c>
      <c r="G90" s="25"/>
      <c r="H90" s="25">
        <f t="shared" si="10"/>
        <v>500</v>
      </c>
      <c r="I90" s="181"/>
      <c r="J90" s="131">
        <f t="shared" si="11"/>
        <v>500</v>
      </c>
      <c r="K90" s="131"/>
      <c r="L90" s="131">
        <f t="shared" ref="L90:N92" si="14">L91</f>
        <v>0</v>
      </c>
      <c r="M90" s="120">
        <f>M91+M93</f>
        <v>2272.3000000000002</v>
      </c>
      <c r="N90" s="120">
        <f>N91+N93</f>
        <v>2266.7999999999997</v>
      </c>
      <c r="O90" s="177">
        <f t="shared" si="9"/>
        <v>99.757954495445119</v>
      </c>
    </row>
    <row r="91" spans="1:15" s="1" customFormat="1" ht="33.75" customHeight="1">
      <c r="A91" s="41" t="s">
        <v>468</v>
      </c>
      <c r="B91" s="183">
        <v>439</v>
      </c>
      <c r="C91" s="22" t="s">
        <v>469</v>
      </c>
      <c r="D91" s="22"/>
      <c r="E91" s="26"/>
      <c r="F91" s="131">
        <f>SUM(F92)</f>
        <v>500</v>
      </c>
      <c r="G91" s="25"/>
      <c r="H91" s="25">
        <f t="shared" si="10"/>
        <v>500</v>
      </c>
      <c r="I91" s="181"/>
      <c r="J91" s="131">
        <f t="shared" si="11"/>
        <v>500</v>
      </c>
      <c r="K91" s="131"/>
      <c r="L91" s="131">
        <f t="shared" si="14"/>
        <v>0</v>
      </c>
      <c r="M91" s="120">
        <f>M92</f>
        <v>472.3</v>
      </c>
      <c r="N91" s="120">
        <f t="shared" si="14"/>
        <v>472.2</v>
      </c>
      <c r="O91" s="177">
        <f t="shared" si="9"/>
        <v>99.978827016726655</v>
      </c>
    </row>
    <row r="92" spans="1:15" s="1" customFormat="1" ht="27.75" customHeight="1">
      <c r="A92" s="35" t="s">
        <v>215</v>
      </c>
      <c r="B92" s="184">
        <v>439</v>
      </c>
      <c r="C92" s="24" t="s">
        <v>469</v>
      </c>
      <c r="D92" s="24" t="s">
        <v>666</v>
      </c>
      <c r="E92" s="28" t="s">
        <v>212</v>
      </c>
      <c r="F92" s="131">
        <f>SUM(F93)</f>
        <v>500</v>
      </c>
      <c r="G92" s="25"/>
      <c r="H92" s="25">
        <f t="shared" si="10"/>
        <v>500</v>
      </c>
      <c r="I92" s="181"/>
      <c r="J92" s="131">
        <f t="shared" si="11"/>
        <v>500</v>
      </c>
      <c r="K92" s="131"/>
      <c r="L92" s="131">
        <f t="shared" si="14"/>
        <v>0</v>
      </c>
      <c r="M92" s="131">
        <v>472.3</v>
      </c>
      <c r="N92" s="131">
        <v>472.2</v>
      </c>
      <c r="O92" s="177">
        <f t="shared" si="9"/>
        <v>99.978827016726655</v>
      </c>
    </row>
    <row r="93" spans="1:15" s="15" customFormat="1" ht="33" customHeight="1">
      <c r="A93" s="41" t="s">
        <v>173</v>
      </c>
      <c r="B93" s="183">
        <v>439</v>
      </c>
      <c r="C93" s="18" t="s">
        <v>153</v>
      </c>
      <c r="D93" s="26"/>
      <c r="E93" s="26"/>
      <c r="F93" s="25">
        <v>500</v>
      </c>
      <c r="G93" s="25"/>
      <c r="H93" s="25">
        <f t="shared" si="10"/>
        <v>500</v>
      </c>
      <c r="I93" s="175"/>
      <c r="J93" s="131">
        <f t="shared" si="11"/>
        <v>500</v>
      </c>
      <c r="K93" s="131"/>
      <c r="L93" s="131">
        <v>0</v>
      </c>
      <c r="M93" s="120">
        <f>M94+M98+M102</f>
        <v>1800</v>
      </c>
      <c r="N93" s="120">
        <f>N94+N98+N102</f>
        <v>1794.6</v>
      </c>
      <c r="O93" s="177">
        <f t="shared" si="9"/>
        <v>99.7</v>
      </c>
    </row>
    <row r="94" spans="1:15" s="15" customFormat="1" ht="53.25" customHeight="1">
      <c r="A94" s="41" t="s">
        <v>667</v>
      </c>
      <c r="B94" s="19">
        <v>439</v>
      </c>
      <c r="C94" s="18" t="s">
        <v>153</v>
      </c>
      <c r="D94" s="22" t="s">
        <v>265</v>
      </c>
      <c r="E94" s="22"/>
      <c r="F94" s="25">
        <f>SUM(F95)</f>
        <v>10</v>
      </c>
      <c r="G94" s="25"/>
      <c r="H94" s="25">
        <f t="shared" si="10"/>
        <v>10</v>
      </c>
      <c r="I94" s="175"/>
      <c r="J94" s="131">
        <f t="shared" si="11"/>
        <v>10</v>
      </c>
      <c r="K94" s="131"/>
      <c r="L94" s="131"/>
      <c r="M94" s="120">
        <f t="shared" ref="M94:N96" si="15">M95</f>
        <v>900</v>
      </c>
      <c r="N94" s="120">
        <f t="shared" si="15"/>
        <v>900</v>
      </c>
      <c r="O94" s="177">
        <f t="shared" si="9"/>
        <v>100</v>
      </c>
    </row>
    <row r="95" spans="1:15" s="15" customFormat="1" ht="27.75" customHeight="1">
      <c r="A95" s="35" t="s">
        <v>266</v>
      </c>
      <c r="B95" s="176">
        <v>439</v>
      </c>
      <c r="C95" s="23" t="s">
        <v>153</v>
      </c>
      <c r="D95" s="24" t="s">
        <v>267</v>
      </c>
      <c r="E95" s="22"/>
      <c r="F95" s="25">
        <f>SUM(F96)</f>
        <v>10</v>
      </c>
      <c r="G95" s="25"/>
      <c r="H95" s="25">
        <f t="shared" si="10"/>
        <v>10</v>
      </c>
      <c r="I95" s="175"/>
      <c r="J95" s="131">
        <f t="shared" si="11"/>
        <v>10</v>
      </c>
      <c r="K95" s="131"/>
      <c r="L95" s="131"/>
      <c r="M95" s="131">
        <f t="shared" si="15"/>
        <v>900</v>
      </c>
      <c r="N95" s="131">
        <f t="shared" si="15"/>
        <v>900</v>
      </c>
      <c r="O95" s="177">
        <f t="shared" si="9"/>
        <v>100</v>
      </c>
    </row>
    <row r="96" spans="1:15" s="15" customFormat="1" ht="27" customHeight="1">
      <c r="A96" s="10" t="s">
        <v>111</v>
      </c>
      <c r="B96" s="176">
        <v>439</v>
      </c>
      <c r="C96" s="23" t="s">
        <v>153</v>
      </c>
      <c r="D96" s="24" t="s">
        <v>268</v>
      </c>
      <c r="E96" s="24"/>
      <c r="F96" s="25">
        <v>10</v>
      </c>
      <c r="G96" s="25"/>
      <c r="H96" s="25">
        <f t="shared" si="10"/>
        <v>10</v>
      </c>
      <c r="I96" s="175"/>
      <c r="J96" s="131">
        <f t="shared" si="11"/>
        <v>10</v>
      </c>
      <c r="K96" s="131"/>
      <c r="L96" s="131"/>
      <c r="M96" s="131">
        <f t="shared" si="15"/>
        <v>900</v>
      </c>
      <c r="N96" s="131">
        <f t="shared" si="15"/>
        <v>900</v>
      </c>
      <c r="O96" s="177">
        <f t="shared" si="9"/>
        <v>100</v>
      </c>
    </row>
    <row r="97" spans="1:15" s="15" customFormat="1" ht="44.25" customHeight="1">
      <c r="A97" s="42" t="s">
        <v>61</v>
      </c>
      <c r="B97" s="176">
        <v>439</v>
      </c>
      <c r="C97" s="23" t="s">
        <v>153</v>
      </c>
      <c r="D97" s="24" t="s">
        <v>269</v>
      </c>
      <c r="E97" s="24" t="s">
        <v>629</v>
      </c>
      <c r="F97" s="25">
        <f>SUM(F102,F98)</f>
        <v>10244</v>
      </c>
      <c r="G97" s="25"/>
      <c r="H97" s="25">
        <f t="shared" si="10"/>
        <v>10244</v>
      </c>
      <c r="I97" s="175"/>
      <c r="J97" s="131">
        <f t="shared" si="11"/>
        <v>10244</v>
      </c>
      <c r="K97" s="131"/>
      <c r="L97" s="131">
        <f>L98+L102</f>
        <v>-1600</v>
      </c>
      <c r="M97" s="131">
        <v>900</v>
      </c>
      <c r="N97" s="131">
        <v>900</v>
      </c>
      <c r="O97" s="177">
        <f t="shared" si="9"/>
        <v>100</v>
      </c>
    </row>
    <row r="98" spans="1:15" s="15" customFormat="1" ht="44.25" customHeight="1">
      <c r="A98" s="14" t="s">
        <v>668</v>
      </c>
      <c r="B98" s="183">
        <v>439</v>
      </c>
      <c r="C98" s="18" t="s">
        <v>153</v>
      </c>
      <c r="D98" s="22" t="s">
        <v>270</v>
      </c>
      <c r="E98" s="145"/>
      <c r="F98" s="25">
        <f>SUM(F99)</f>
        <v>6244</v>
      </c>
      <c r="G98" s="25"/>
      <c r="H98" s="25">
        <f t="shared" si="10"/>
        <v>6244</v>
      </c>
      <c r="I98" s="175"/>
      <c r="J98" s="131">
        <f t="shared" si="11"/>
        <v>6244</v>
      </c>
      <c r="K98" s="131"/>
      <c r="L98" s="131">
        <f t="shared" ref="L98:N100" si="16">L99</f>
        <v>-600</v>
      </c>
      <c r="M98" s="120">
        <f>M99</f>
        <v>800</v>
      </c>
      <c r="N98" s="120">
        <f>N99</f>
        <v>794.6</v>
      </c>
      <c r="O98" s="177">
        <f t="shared" si="9"/>
        <v>99.325000000000003</v>
      </c>
    </row>
    <row r="99" spans="1:15" s="15" customFormat="1" ht="40.5" customHeight="1">
      <c r="A99" s="35" t="s">
        <v>271</v>
      </c>
      <c r="B99" s="184">
        <v>439</v>
      </c>
      <c r="C99" s="23" t="s">
        <v>153</v>
      </c>
      <c r="D99" s="24" t="s">
        <v>272</v>
      </c>
      <c r="E99" s="147"/>
      <c r="F99" s="25">
        <f>SUM(F100)</f>
        <v>6244</v>
      </c>
      <c r="G99" s="25"/>
      <c r="H99" s="25">
        <f t="shared" si="10"/>
        <v>6244</v>
      </c>
      <c r="I99" s="175"/>
      <c r="J99" s="131">
        <f t="shared" si="11"/>
        <v>6244</v>
      </c>
      <c r="K99" s="131"/>
      <c r="L99" s="131">
        <f t="shared" si="16"/>
        <v>-600</v>
      </c>
      <c r="M99" s="131">
        <f>M100</f>
        <v>800</v>
      </c>
      <c r="N99" s="131">
        <f t="shared" si="16"/>
        <v>794.6</v>
      </c>
      <c r="O99" s="177">
        <f t="shared" si="9"/>
        <v>99.325000000000003</v>
      </c>
    </row>
    <row r="100" spans="1:15" s="15" customFormat="1" ht="51" customHeight="1">
      <c r="A100" s="36" t="s">
        <v>669</v>
      </c>
      <c r="B100" s="176">
        <v>439</v>
      </c>
      <c r="C100" s="23" t="s">
        <v>153</v>
      </c>
      <c r="D100" s="24" t="s">
        <v>273</v>
      </c>
      <c r="E100" s="147"/>
      <c r="F100" s="25">
        <f>SUM(F101)</f>
        <v>6244</v>
      </c>
      <c r="G100" s="25"/>
      <c r="H100" s="25">
        <f t="shared" si="10"/>
        <v>6244</v>
      </c>
      <c r="I100" s="175"/>
      <c r="J100" s="131">
        <f t="shared" si="11"/>
        <v>6244</v>
      </c>
      <c r="K100" s="131"/>
      <c r="L100" s="131">
        <f t="shared" si="16"/>
        <v>-600</v>
      </c>
      <c r="M100" s="131">
        <f>M101</f>
        <v>800</v>
      </c>
      <c r="N100" s="131">
        <f t="shared" si="16"/>
        <v>794.6</v>
      </c>
      <c r="O100" s="177">
        <f t="shared" si="9"/>
        <v>99.325000000000003</v>
      </c>
    </row>
    <row r="101" spans="1:15" s="15" customFormat="1" ht="42.75" customHeight="1">
      <c r="A101" s="10" t="s">
        <v>90</v>
      </c>
      <c r="B101" s="176">
        <v>439</v>
      </c>
      <c r="C101" s="23" t="s">
        <v>153</v>
      </c>
      <c r="D101" s="24" t="s">
        <v>273</v>
      </c>
      <c r="E101" s="24" t="s">
        <v>89</v>
      </c>
      <c r="F101" s="25">
        <v>6244</v>
      </c>
      <c r="G101" s="25"/>
      <c r="H101" s="25">
        <f t="shared" si="10"/>
        <v>6244</v>
      </c>
      <c r="I101" s="175"/>
      <c r="J101" s="131">
        <f t="shared" si="11"/>
        <v>6244</v>
      </c>
      <c r="K101" s="131"/>
      <c r="L101" s="131">
        <v>-600</v>
      </c>
      <c r="M101" s="131">
        <v>800</v>
      </c>
      <c r="N101" s="131">
        <v>794.6</v>
      </c>
      <c r="O101" s="177">
        <f t="shared" si="9"/>
        <v>99.325000000000003</v>
      </c>
    </row>
    <row r="102" spans="1:15" s="15" customFormat="1" ht="51" customHeight="1">
      <c r="A102" s="44" t="s">
        <v>670</v>
      </c>
      <c r="B102" s="176">
        <v>439</v>
      </c>
      <c r="C102" s="23" t="s">
        <v>153</v>
      </c>
      <c r="D102" s="24" t="s">
        <v>407</v>
      </c>
      <c r="E102" s="24"/>
      <c r="F102" s="25">
        <f>SUM(F103)</f>
        <v>4000</v>
      </c>
      <c r="G102" s="25"/>
      <c r="H102" s="25">
        <f t="shared" si="10"/>
        <v>4000</v>
      </c>
      <c r="I102" s="175"/>
      <c r="J102" s="131">
        <f t="shared" si="11"/>
        <v>4000</v>
      </c>
      <c r="K102" s="131"/>
      <c r="L102" s="131">
        <f>L103+L115</f>
        <v>-1000</v>
      </c>
      <c r="M102" s="131">
        <f>M103</f>
        <v>100</v>
      </c>
      <c r="N102" s="131">
        <f>N103</f>
        <v>100</v>
      </c>
      <c r="O102" s="177">
        <f t="shared" si="9"/>
        <v>100</v>
      </c>
    </row>
    <row r="103" spans="1:15" s="15" customFormat="1" ht="43.5" customHeight="1">
      <c r="A103" s="42" t="s">
        <v>408</v>
      </c>
      <c r="B103" s="176">
        <v>439</v>
      </c>
      <c r="C103" s="23" t="s">
        <v>153</v>
      </c>
      <c r="D103" s="24" t="s">
        <v>407</v>
      </c>
      <c r="E103" s="24"/>
      <c r="F103" s="25">
        <f>SUM(F105,F109,F112,F115)</f>
        <v>4000</v>
      </c>
      <c r="G103" s="25"/>
      <c r="H103" s="25">
        <f t="shared" si="10"/>
        <v>4000</v>
      </c>
      <c r="I103" s="175"/>
      <c r="J103" s="131">
        <f t="shared" si="11"/>
        <v>4000</v>
      </c>
      <c r="K103" s="131"/>
      <c r="L103" s="131">
        <f>L104</f>
        <v>-500</v>
      </c>
      <c r="M103" s="131">
        <f>M104</f>
        <v>100</v>
      </c>
      <c r="N103" s="131">
        <f>N104</f>
        <v>100</v>
      </c>
      <c r="O103" s="177">
        <f t="shared" si="9"/>
        <v>100</v>
      </c>
    </row>
    <row r="104" spans="1:15" ht="42" customHeight="1">
      <c r="A104" s="10" t="s">
        <v>90</v>
      </c>
      <c r="B104" s="176">
        <v>439</v>
      </c>
      <c r="C104" s="23" t="s">
        <v>153</v>
      </c>
      <c r="D104" s="24" t="s">
        <v>407</v>
      </c>
      <c r="E104" s="24" t="s">
        <v>89</v>
      </c>
      <c r="F104" s="21">
        <f>F105</f>
        <v>800</v>
      </c>
      <c r="G104" s="25"/>
      <c r="H104" s="25">
        <f t="shared" si="10"/>
        <v>800</v>
      </c>
      <c r="I104" s="175"/>
      <c r="J104" s="131">
        <f t="shared" si="11"/>
        <v>800</v>
      </c>
      <c r="K104" s="131"/>
      <c r="L104" s="131">
        <f>L105</f>
        <v>-500</v>
      </c>
      <c r="M104" s="131">
        <v>100</v>
      </c>
      <c r="N104" s="131">
        <v>100</v>
      </c>
      <c r="O104" s="177">
        <f t="shared" si="9"/>
        <v>100</v>
      </c>
    </row>
    <row r="105" spans="1:15" ht="24" customHeight="1">
      <c r="A105" s="20" t="s">
        <v>199</v>
      </c>
      <c r="B105" s="19">
        <v>439</v>
      </c>
      <c r="C105" s="18" t="s">
        <v>224</v>
      </c>
      <c r="D105" s="22"/>
      <c r="E105" s="22"/>
      <c r="F105" s="25">
        <f>SUM(F106)</f>
        <v>800</v>
      </c>
      <c r="G105" s="21"/>
      <c r="H105" s="25">
        <f t="shared" si="10"/>
        <v>800</v>
      </c>
      <c r="I105" s="175"/>
      <c r="J105" s="131">
        <f t="shared" si="11"/>
        <v>800</v>
      </c>
      <c r="K105" s="131"/>
      <c r="L105" s="131">
        <f>L106</f>
        <v>-500</v>
      </c>
      <c r="M105" s="120">
        <f>M106+M110</f>
        <v>14600</v>
      </c>
      <c r="N105" s="120">
        <f>N106+N110</f>
        <v>14537.7</v>
      </c>
      <c r="O105" s="177">
        <f t="shared" si="9"/>
        <v>99.573287671232876</v>
      </c>
    </row>
    <row r="106" spans="1:15" ht="38.25" customHeight="1">
      <c r="A106" s="14" t="s">
        <v>671</v>
      </c>
      <c r="B106" s="19">
        <v>439</v>
      </c>
      <c r="C106" s="18" t="s">
        <v>154</v>
      </c>
      <c r="D106" s="22"/>
      <c r="E106" s="22"/>
      <c r="F106" s="25">
        <v>800</v>
      </c>
      <c r="G106" s="25"/>
      <c r="H106" s="25">
        <f t="shared" si="10"/>
        <v>800</v>
      </c>
      <c r="I106" s="175"/>
      <c r="J106" s="131">
        <f t="shared" si="11"/>
        <v>800</v>
      </c>
      <c r="K106" s="131"/>
      <c r="L106" s="131">
        <v>-500</v>
      </c>
      <c r="M106" s="120">
        <f t="shared" ref="M106:N108" si="17">M107</f>
        <v>9400</v>
      </c>
      <c r="N106" s="120">
        <f t="shared" si="17"/>
        <v>9391.2000000000007</v>
      </c>
      <c r="O106" s="177">
        <f t="shared" si="9"/>
        <v>99.9063829787234</v>
      </c>
    </row>
    <row r="107" spans="1:15" ht="29.25" customHeight="1">
      <c r="A107" s="36" t="s">
        <v>378</v>
      </c>
      <c r="B107" s="176">
        <v>439</v>
      </c>
      <c r="C107" s="23" t="s">
        <v>154</v>
      </c>
      <c r="D107" s="24" t="s">
        <v>379</v>
      </c>
      <c r="E107" s="24"/>
      <c r="F107" s="25"/>
      <c r="G107" s="25"/>
      <c r="H107" s="25"/>
      <c r="I107" s="175"/>
      <c r="J107" s="131"/>
      <c r="K107" s="131"/>
      <c r="L107" s="131"/>
      <c r="M107" s="131">
        <f t="shared" si="17"/>
        <v>9400</v>
      </c>
      <c r="N107" s="131">
        <f t="shared" si="17"/>
        <v>9391.2000000000007</v>
      </c>
      <c r="O107" s="177">
        <f t="shared" si="9"/>
        <v>99.9063829787234</v>
      </c>
    </row>
    <row r="108" spans="1:15" ht="19.5" customHeight="1">
      <c r="A108" s="35" t="s">
        <v>142</v>
      </c>
      <c r="B108" s="176">
        <v>439</v>
      </c>
      <c r="C108" s="23" t="s">
        <v>154</v>
      </c>
      <c r="D108" s="24" t="s">
        <v>380</v>
      </c>
      <c r="E108" s="24"/>
      <c r="F108" s="25"/>
      <c r="G108" s="25"/>
      <c r="H108" s="25"/>
      <c r="I108" s="175"/>
      <c r="J108" s="131"/>
      <c r="K108" s="131"/>
      <c r="L108" s="131"/>
      <c r="M108" s="131">
        <f t="shared" si="17"/>
        <v>9400</v>
      </c>
      <c r="N108" s="131">
        <f t="shared" si="17"/>
        <v>9391.2000000000007</v>
      </c>
      <c r="O108" s="177">
        <f t="shared" si="9"/>
        <v>99.9063829787234</v>
      </c>
    </row>
    <row r="109" spans="1:15" ht="33" customHeight="1">
      <c r="A109" s="35" t="s">
        <v>216</v>
      </c>
      <c r="B109" s="176">
        <v>439</v>
      </c>
      <c r="C109" s="23" t="s">
        <v>154</v>
      </c>
      <c r="D109" s="24" t="s">
        <v>380</v>
      </c>
      <c r="E109" s="24" t="s">
        <v>46</v>
      </c>
      <c r="F109" s="25">
        <f>SUM(F111)</f>
        <v>2600</v>
      </c>
      <c r="G109" s="25"/>
      <c r="H109" s="25">
        <f t="shared" si="10"/>
        <v>2600</v>
      </c>
      <c r="I109" s="175"/>
      <c r="J109" s="131">
        <f t="shared" si="11"/>
        <v>2600</v>
      </c>
      <c r="K109" s="131"/>
      <c r="L109" s="131"/>
      <c r="M109" s="131">
        <v>9400</v>
      </c>
      <c r="N109" s="131">
        <v>9391.2000000000007</v>
      </c>
      <c r="O109" s="177">
        <f t="shared" si="9"/>
        <v>99.9063829787234</v>
      </c>
    </row>
    <row r="110" spans="1:15" ht="20.25" customHeight="1">
      <c r="A110" s="20" t="s">
        <v>191</v>
      </c>
      <c r="B110" s="19">
        <v>439</v>
      </c>
      <c r="C110" s="18" t="s">
        <v>161</v>
      </c>
      <c r="D110" s="24"/>
      <c r="E110" s="24"/>
      <c r="F110" s="25"/>
      <c r="G110" s="25"/>
      <c r="H110" s="25"/>
      <c r="I110" s="175"/>
      <c r="J110" s="131"/>
      <c r="K110" s="131"/>
      <c r="L110" s="131"/>
      <c r="M110" s="120">
        <f>M111</f>
        <v>5200</v>
      </c>
      <c r="N110" s="120">
        <f>N111</f>
        <v>5146.5</v>
      </c>
      <c r="O110" s="173">
        <f t="shared" si="9"/>
        <v>98.971153846153854</v>
      </c>
    </row>
    <row r="111" spans="1:15" ht="41.25" customHeight="1">
      <c r="A111" s="14" t="s">
        <v>671</v>
      </c>
      <c r="B111" s="19">
        <v>439</v>
      </c>
      <c r="C111" s="18" t="s">
        <v>161</v>
      </c>
      <c r="D111" s="22" t="s">
        <v>274</v>
      </c>
      <c r="E111" s="22"/>
      <c r="F111" s="25">
        <v>2600</v>
      </c>
      <c r="G111" s="25"/>
      <c r="H111" s="25">
        <f t="shared" si="10"/>
        <v>2600</v>
      </c>
      <c r="I111" s="175"/>
      <c r="J111" s="131">
        <f t="shared" si="11"/>
        <v>2600</v>
      </c>
      <c r="K111" s="131"/>
      <c r="L111" s="131"/>
      <c r="M111" s="120">
        <f>M112</f>
        <v>5200</v>
      </c>
      <c r="N111" s="120">
        <f>N112</f>
        <v>5146.5</v>
      </c>
      <c r="O111" s="173">
        <f t="shared" si="9"/>
        <v>98.971153846153854</v>
      </c>
    </row>
    <row r="112" spans="1:15" ht="42.75" customHeight="1">
      <c r="A112" s="36" t="s">
        <v>275</v>
      </c>
      <c r="B112" s="176">
        <v>439</v>
      </c>
      <c r="C112" s="23" t="s">
        <v>161</v>
      </c>
      <c r="D112" s="24" t="s">
        <v>276</v>
      </c>
      <c r="E112" s="24"/>
      <c r="F112" s="25">
        <v>100</v>
      </c>
      <c r="G112" s="25"/>
      <c r="H112" s="25">
        <f t="shared" si="10"/>
        <v>100</v>
      </c>
      <c r="I112" s="175"/>
      <c r="J112" s="131">
        <f t="shared" si="11"/>
        <v>100</v>
      </c>
      <c r="K112" s="131"/>
      <c r="L112" s="131"/>
      <c r="M112" s="131">
        <f>M113+M117+M120</f>
        <v>5200</v>
      </c>
      <c r="N112" s="131">
        <f>N113+N117+N120</f>
        <v>5146.5</v>
      </c>
      <c r="O112" s="177">
        <f t="shared" si="9"/>
        <v>98.971153846153854</v>
      </c>
    </row>
    <row r="113" spans="1:15" ht="29.25" customHeight="1">
      <c r="A113" s="36" t="s">
        <v>109</v>
      </c>
      <c r="B113" s="176">
        <v>439</v>
      </c>
      <c r="C113" s="23" t="s">
        <v>161</v>
      </c>
      <c r="D113" s="24" t="s">
        <v>277</v>
      </c>
      <c r="E113" s="24"/>
      <c r="F113" s="25">
        <v>100</v>
      </c>
      <c r="G113" s="21"/>
      <c r="H113" s="25">
        <f t="shared" si="10"/>
        <v>100</v>
      </c>
      <c r="I113" s="175"/>
      <c r="J113" s="131">
        <f t="shared" si="11"/>
        <v>100</v>
      </c>
      <c r="K113" s="131"/>
      <c r="L113" s="131"/>
      <c r="M113" s="131">
        <f>M114+M116</f>
        <v>760</v>
      </c>
      <c r="N113" s="131">
        <f>N114+N116</f>
        <v>755.1</v>
      </c>
      <c r="O113" s="177">
        <f t="shared" si="9"/>
        <v>99.35526315789474</v>
      </c>
    </row>
    <row r="114" spans="1:15" s="4" customFormat="1" ht="41.25" customHeight="1">
      <c r="A114" s="10" t="s">
        <v>90</v>
      </c>
      <c r="B114" s="176">
        <v>439</v>
      </c>
      <c r="C114" s="23" t="s">
        <v>161</v>
      </c>
      <c r="D114" s="24" t="s">
        <v>277</v>
      </c>
      <c r="E114" s="24" t="s">
        <v>89</v>
      </c>
      <c r="F114" s="25">
        <v>100</v>
      </c>
      <c r="G114" s="25"/>
      <c r="H114" s="25">
        <f t="shared" si="10"/>
        <v>100</v>
      </c>
      <c r="I114" s="175"/>
      <c r="J114" s="131">
        <f t="shared" si="11"/>
        <v>100</v>
      </c>
      <c r="K114" s="131"/>
      <c r="L114" s="131"/>
      <c r="M114" s="131">
        <v>700</v>
      </c>
      <c r="N114" s="131">
        <v>695.1</v>
      </c>
      <c r="O114" s="177">
        <f t="shared" si="9"/>
        <v>99.3</v>
      </c>
    </row>
    <row r="115" spans="1:15" s="4" customFormat="1" ht="30" hidden="1" customHeight="1">
      <c r="A115" s="45" t="s">
        <v>124</v>
      </c>
      <c r="B115" s="176"/>
      <c r="C115" s="23"/>
      <c r="D115" s="24"/>
      <c r="E115" s="24" t="s">
        <v>132</v>
      </c>
      <c r="F115" s="25">
        <f>F116</f>
        <v>500</v>
      </c>
      <c r="G115" s="25"/>
      <c r="H115" s="25">
        <f t="shared" si="10"/>
        <v>500</v>
      </c>
      <c r="I115" s="175"/>
      <c r="J115" s="131">
        <f t="shared" si="11"/>
        <v>500</v>
      </c>
      <c r="K115" s="131"/>
      <c r="L115" s="131">
        <f>L116</f>
        <v>-500</v>
      </c>
      <c r="M115" s="131"/>
      <c r="N115" s="131"/>
      <c r="O115" s="177" t="e">
        <f t="shared" si="9"/>
        <v>#DIV/0!</v>
      </c>
    </row>
    <row r="116" spans="1:15" s="4" customFormat="1" ht="18" customHeight="1">
      <c r="A116" s="35" t="s">
        <v>124</v>
      </c>
      <c r="B116" s="176">
        <v>439</v>
      </c>
      <c r="C116" s="23" t="s">
        <v>161</v>
      </c>
      <c r="D116" s="24" t="s">
        <v>277</v>
      </c>
      <c r="E116" s="24" t="s">
        <v>132</v>
      </c>
      <c r="F116" s="25">
        <v>500</v>
      </c>
      <c r="G116" s="25"/>
      <c r="H116" s="21">
        <f t="shared" si="10"/>
        <v>500</v>
      </c>
      <c r="I116" s="174"/>
      <c r="J116" s="131">
        <f t="shared" si="11"/>
        <v>500</v>
      </c>
      <c r="K116" s="131"/>
      <c r="L116" s="131">
        <v>-500</v>
      </c>
      <c r="M116" s="131">
        <v>60</v>
      </c>
      <c r="N116" s="131">
        <v>60</v>
      </c>
      <c r="O116" s="177">
        <f t="shared" si="9"/>
        <v>100</v>
      </c>
    </row>
    <row r="117" spans="1:15" s="4" customFormat="1" ht="27.75" customHeight="1">
      <c r="A117" s="35" t="s">
        <v>110</v>
      </c>
      <c r="B117" s="176">
        <v>439</v>
      </c>
      <c r="C117" s="23" t="s">
        <v>161</v>
      </c>
      <c r="D117" s="24" t="s">
        <v>278</v>
      </c>
      <c r="E117" s="24"/>
      <c r="F117" s="25"/>
      <c r="G117" s="25"/>
      <c r="H117" s="21"/>
      <c r="I117" s="174"/>
      <c r="J117" s="131"/>
      <c r="K117" s="131"/>
      <c r="L117" s="131"/>
      <c r="M117" s="131">
        <f>M118+M119</f>
        <v>4365</v>
      </c>
      <c r="N117" s="131">
        <f>N118+N119</f>
        <v>4316.3999999999996</v>
      </c>
      <c r="O117" s="177">
        <f t="shared" si="9"/>
        <v>98.88659793814432</v>
      </c>
    </row>
    <row r="118" spans="1:15" s="4" customFormat="1" ht="20.25" customHeight="1">
      <c r="A118" s="45" t="s">
        <v>124</v>
      </c>
      <c r="B118" s="176">
        <v>439</v>
      </c>
      <c r="C118" s="23" t="s">
        <v>161</v>
      </c>
      <c r="D118" s="24" t="s">
        <v>278</v>
      </c>
      <c r="E118" s="24" t="s">
        <v>132</v>
      </c>
      <c r="F118" s="21">
        <f>SUM(F119,F129,F137,F143,F149)</f>
        <v>40394.6</v>
      </c>
      <c r="G118" s="25"/>
      <c r="H118" s="21">
        <f t="shared" si="10"/>
        <v>40394.6</v>
      </c>
      <c r="I118" s="174">
        <f>I129</f>
        <v>273</v>
      </c>
      <c r="J118" s="120">
        <f t="shared" si="11"/>
        <v>40667.599999999999</v>
      </c>
      <c r="K118" s="120">
        <f>K162</f>
        <v>752</v>
      </c>
      <c r="L118" s="120">
        <f>L149</f>
        <v>5500</v>
      </c>
      <c r="M118" s="131">
        <v>3121</v>
      </c>
      <c r="N118" s="131">
        <v>3089</v>
      </c>
      <c r="O118" s="177">
        <f t="shared" si="9"/>
        <v>98.974687600128163</v>
      </c>
    </row>
    <row r="119" spans="1:15" s="15" customFormat="1" ht="42.75" customHeight="1">
      <c r="A119" s="10" t="s">
        <v>90</v>
      </c>
      <c r="B119" s="176">
        <v>439</v>
      </c>
      <c r="C119" s="23" t="s">
        <v>161</v>
      </c>
      <c r="D119" s="24" t="s">
        <v>278</v>
      </c>
      <c r="E119" s="24" t="s">
        <v>651</v>
      </c>
      <c r="F119" s="25">
        <f>SUM(F120)</f>
        <v>7578</v>
      </c>
      <c r="G119" s="25"/>
      <c r="H119" s="25">
        <f t="shared" si="10"/>
        <v>7578</v>
      </c>
      <c r="I119" s="175"/>
      <c r="J119" s="131">
        <f t="shared" si="11"/>
        <v>7578</v>
      </c>
      <c r="K119" s="131"/>
      <c r="L119" s="131"/>
      <c r="M119" s="131">
        <v>1244</v>
      </c>
      <c r="N119" s="131">
        <v>1227.4000000000001</v>
      </c>
      <c r="O119" s="177">
        <f t="shared" si="9"/>
        <v>98.665594855305471</v>
      </c>
    </row>
    <row r="120" spans="1:15" s="15" customFormat="1" ht="42" customHeight="1">
      <c r="A120" s="36" t="s">
        <v>382</v>
      </c>
      <c r="B120" s="176">
        <v>439</v>
      </c>
      <c r="C120" s="24" t="s">
        <v>161</v>
      </c>
      <c r="D120" s="24" t="s">
        <v>383</v>
      </c>
      <c r="E120" s="24"/>
      <c r="F120" s="25">
        <f>F121</f>
        <v>7578</v>
      </c>
      <c r="G120" s="25"/>
      <c r="H120" s="25">
        <f t="shared" si="10"/>
        <v>7578</v>
      </c>
      <c r="I120" s="175"/>
      <c r="J120" s="131">
        <f t="shared" si="11"/>
        <v>7578</v>
      </c>
      <c r="K120" s="131"/>
      <c r="L120" s="131"/>
      <c r="M120" s="131">
        <f>M121</f>
        <v>75</v>
      </c>
      <c r="N120" s="131">
        <f t="shared" ref="N120" si="18">N121</f>
        <v>75</v>
      </c>
      <c r="O120" s="177">
        <f t="shared" si="9"/>
        <v>100</v>
      </c>
    </row>
    <row r="121" spans="1:15" s="15" customFormat="1" ht="31.5" customHeight="1">
      <c r="A121" s="35" t="s">
        <v>389</v>
      </c>
      <c r="B121" s="176">
        <v>439</v>
      </c>
      <c r="C121" s="24" t="s">
        <v>161</v>
      </c>
      <c r="D121" s="24" t="s">
        <v>384</v>
      </c>
      <c r="E121" s="24"/>
      <c r="F121" s="25">
        <f>SUM(F122)</f>
        <v>7578</v>
      </c>
      <c r="G121" s="25"/>
      <c r="H121" s="25">
        <f t="shared" si="10"/>
        <v>7578</v>
      </c>
      <c r="I121" s="175"/>
      <c r="J121" s="131">
        <f t="shared" si="11"/>
        <v>7578</v>
      </c>
      <c r="K121" s="131"/>
      <c r="L121" s="131"/>
      <c r="M121" s="131">
        <f>M122</f>
        <v>75</v>
      </c>
      <c r="N121" s="131">
        <f>N122</f>
        <v>75</v>
      </c>
      <c r="O121" s="177">
        <f t="shared" si="9"/>
        <v>100</v>
      </c>
    </row>
    <row r="122" spans="1:15" s="15" customFormat="1" ht="44.25" customHeight="1">
      <c r="A122" s="10" t="s">
        <v>90</v>
      </c>
      <c r="B122" s="176">
        <v>439</v>
      </c>
      <c r="C122" s="24" t="s">
        <v>161</v>
      </c>
      <c r="D122" s="24" t="s">
        <v>384</v>
      </c>
      <c r="E122" s="24" t="s">
        <v>89</v>
      </c>
      <c r="F122" s="25">
        <f>SUM(F123,F125)</f>
        <v>7578</v>
      </c>
      <c r="G122" s="25"/>
      <c r="H122" s="25">
        <f t="shared" si="10"/>
        <v>7578</v>
      </c>
      <c r="I122" s="175"/>
      <c r="J122" s="131">
        <f t="shared" si="11"/>
        <v>7578</v>
      </c>
      <c r="K122" s="131"/>
      <c r="L122" s="131"/>
      <c r="M122" s="131">
        <v>75</v>
      </c>
      <c r="N122" s="131">
        <v>75</v>
      </c>
      <c r="O122" s="177">
        <f t="shared" si="9"/>
        <v>100</v>
      </c>
    </row>
    <row r="123" spans="1:15" s="15" customFormat="1" ht="31.5" hidden="1" customHeight="1">
      <c r="A123" s="35" t="s">
        <v>450</v>
      </c>
      <c r="B123" s="19">
        <v>439</v>
      </c>
      <c r="C123" s="22" t="s">
        <v>161</v>
      </c>
      <c r="D123" s="22" t="s">
        <v>451</v>
      </c>
      <c r="E123" s="22"/>
      <c r="F123" s="25">
        <f>SUM(F124)</f>
        <v>6838</v>
      </c>
      <c r="G123" s="25"/>
      <c r="H123" s="25">
        <f t="shared" si="10"/>
        <v>6838</v>
      </c>
      <c r="I123" s="175"/>
      <c r="J123" s="131">
        <f t="shared" si="11"/>
        <v>6838</v>
      </c>
      <c r="K123" s="131"/>
      <c r="L123" s="131"/>
      <c r="M123" s="120"/>
      <c r="N123" s="131">
        <f>N124</f>
        <v>6128.5</v>
      </c>
      <c r="O123" s="177" t="e">
        <f t="shared" si="9"/>
        <v>#DIV/0!</v>
      </c>
    </row>
    <row r="124" spans="1:15" s="15" customFormat="1" ht="39.75" hidden="1" customHeight="1">
      <c r="A124" s="10" t="s">
        <v>90</v>
      </c>
      <c r="B124" s="176">
        <v>439</v>
      </c>
      <c r="C124" s="24" t="s">
        <v>161</v>
      </c>
      <c r="D124" s="24" t="s">
        <v>451</v>
      </c>
      <c r="E124" s="24" t="s">
        <v>89</v>
      </c>
      <c r="F124" s="25">
        <v>6838</v>
      </c>
      <c r="G124" s="25"/>
      <c r="H124" s="25">
        <f t="shared" si="10"/>
        <v>6838</v>
      </c>
      <c r="I124" s="175"/>
      <c r="J124" s="131">
        <f t="shared" si="11"/>
        <v>6838</v>
      </c>
      <c r="K124" s="131"/>
      <c r="L124" s="131"/>
      <c r="M124" s="120"/>
      <c r="N124" s="131">
        <v>6128.5</v>
      </c>
      <c r="O124" s="177" t="e">
        <f t="shared" si="9"/>
        <v>#DIV/0!</v>
      </c>
    </row>
    <row r="125" spans="1:15" s="15" customFormat="1" ht="31.5" customHeight="1">
      <c r="A125" s="41" t="s">
        <v>196</v>
      </c>
      <c r="B125" s="19">
        <v>460</v>
      </c>
      <c r="C125" s="23"/>
      <c r="D125" s="24"/>
      <c r="E125" s="24"/>
      <c r="F125" s="25">
        <f>F126+F127</f>
        <v>740</v>
      </c>
      <c r="G125" s="25"/>
      <c r="H125" s="25">
        <f t="shared" si="10"/>
        <v>740</v>
      </c>
      <c r="I125" s="175"/>
      <c r="J125" s="131">
        <f t="shared" si="11"/>
        <v>740</v>
      </c>
      <c r="K125" s="131"/>
      <c r="L125" s="131"/>
      <c r="M125" s="120">
        <f>M126+M137+M145+M157</f>
        <v>66859.3</v>
      </c>
      <c r="N125" s="120">
        <f>N126+N137+N145+N157</f>
        <v>66491.600000000006</v>
      </c>
      <c r="O125" s="173">
        <f t="shared" si="9"/>
        <v>99.450039111985916</v>
      </c>
    </row>
    <row r="126" spans="1:15" s="15" customFormat="1" ht="18.75" customHeight="1">
      <c r="A126" s="20" t="s">
        <v>205</v>
      </c>
      <c r="B126" s="19">
        <v>460</v>
      </c>
      <c r="C126" s="18" t="s">
        <v>206</v>
      </c>
      <c r="D126" s="24"/>
      <c r="E126" s="24"/>
      <c r="F126" s="25">
        <v>730</v>
      </c>
      <c r="G126" s="25"/>
      <c r="H126" s="25">
        <f t="shared" si="10"/>
        <v>730</v>
      </c>
      <c r="I126" s="175"/>
      <c r="J126" s="131">
        <f t="shared" si="11"/>
        <v>730</v>
      </c>
      <c r="K126" s="131"/>
      <c r="L126" s="131"/>
      <c r="M126" s="120">
        <f t="shared" ref="M126:N128" si="19">M127</f>
        <v>8835.4</v>
      </c>
      <c r="N126" s="120">
        <f t="shared" si="19"/>
        <v>8467.7000000000007</v>
      </c>
      <c r="O126" s="173">
        <f t="shared" si="9"/>
        <v>95.838332163795641</v>
      </c>
    </row>
    <row r="127" spans="1:15" s="15" customFormat="1" ht="46.5" customHeight="1">
      <c r="A127" s="11" t="s">
        <v>160</v>
      </c>
      <c r="B127" s="19">
        <v>460</v>
      </c>
      <c r="C127" s="18" t="s">
        <v>150</v>
      </c>
      <c r="D127" s="22"/>
      <c r="E127" s="22"/>
      <c r="F127" s="25">
        <v>10</v>
      </c>
      <c r="G127" s="25"/>
      <c r="H127" s="25">
        <f t="shared" si="10"/>
        <v>10</v>
      </c>
      <c r="I127" s="175"/>
      <c r="J127" s="131">
        <f t="shared" si="11"/>
        <v>10</v>
      </c>
      <c r="K127" s="131"/>
      <c r="L127" s="131"/>
      <c r="M127" s="120">
        <f t="shared" si="19"/>
        <v>8835.4</v>
      </c>
      <c r="N127" s="120">
        <f t="shared" si="19"/>
        <v>8467.7000000000007</v>
      </c>
      <c r="O127" s="173">
        <f t="shared" si="9"/>
        <v>95.838332163795641</v>
      </c>
    </row>
    <row r="128" spans="1:15" s="15" customFormat="1" ht="29.25" customHeight="1">
      <c r="A128" s="20" t="s">
        <v>134</v>
      </c>
      <c r="B128" s="19">
        <v>460</v>
      </c>
      <c r="C128" s="18" t="s">
        <v>150</v>
      </c>
      <c r="D128" s="22" t="s">
        <v>233</v>
      </c>
      <c r="E128" s="22"/>
      <c r="F128" s="25"/>
      <c r="G128" s="25"/>
      <c r="H128" s="25"/>
      <c r="I128" s="175"/>
      <c r="J128" s="131"/>
      <c r="K128" s="131"/>
      <c r="L128" s="131"/>
      <c r="M128" s="120">
        <f t="shared" si="19"/>
        <v>8835.4</v>
      </c>
      <c r="N128" s="120">
        <f t="shared" si="19"/>
        <v>8467.7000000000007</v>
      </c>
      <c r="O128" s="173">
        <f t="shared" si="9"/>
        <v>95.838332163795641</v>
      </c>
    </row>
    <row r="129" spans="1:15" s="15" customFormat="1" ht="28.5" customHeight="1">
      <c r="A129" s="10" t="s">
        <v>96</v>
      </c>
      <c r="B129" s="176">
        <v>460</v>
      </c>
      <c r="C129" s="23" t="s">
        <v>150</v>
      </c>
      <c r="D129" s="24" t="s">
        <v>279</v>
      </c>
      <c r="E129" s="24"/>
      <c r="F129" s="25">
        <f>SUM(F130)</f>
        <v>2388</v>
      </c>
      <c r="G129" s="25"/>
      <c r="H129" s="25">
        <f t="shared" si="10"/>
        <v>2388</v>
      </c>
      <c r="I129" s="175">
        <f>I130</f>
        <v>273</v>
      </c>
      <c r="J129" s="131">
        <f t="shared" si="11"/>
        <v>2661</v>
      </c>
      <c r="K129" s="131"/>
      <c r="L129" s="131">
        <f>L130</f>
        <v>0</v>
      </c>
      <c r="M129" s="131">
        <f>M130+M132+M134+M135+M136</f>
        <v>8835.4</v>
      </c>
      <c r="N129" s="131">
        <f>N130+N132+N134+N135+N136</f>
        <v>8467.7000000000007</v>
      </c>
      <c r="O129" s="177">
        <f t="shared" si="9"/>
        <v>95.838332163795641</v>
      </c>
    </row>
    <row r="130" spans="1:15" s="15" customFormat="1" ht="29.25" customHeight="1">
      <c r="A130" s="35" t="s">
        <v>92</v>
      </c>
      <c r="B130" s="176">
        <v>460</v>
      </c>
      <c r="C130" s="23" t="s">
        <v>150</v>
      </c>
      <c r="D130" s="24" t="s">
        <v>280</v>
      </c>
      <c r="E130" s="24"/>
      <c r="F130" s="25">
        <f>F131+F134</f>
        <v>2388</v>
      </c>
      <c r="G130" s="25"/>
      <c r="H130" s="25">
        <f t="shared" si="10"/>
        <v>2388</v>
      </c>
      <c r="I130" s="175">
        <f>I131+I134</f>
        <v>273</v>
      </c>
      <c r="J130" s="131">
        <f t="shared" si="11"/>
        <v>2661</v>
      </c>
      <c r="K130" s="131"/>
      <c r="L130" s="131">
        <f>L131</f>
        <v>0</v>
      </c>
      <c r="M130" s="131">
        <f>M131</f>
        <v>7302</v>
      </c>
      <c r="N130" s="131">
        <f>N131</f>
        <v>6990.1</v>
      </c>
      <c r="O130" s="177">
        <f t="shared" si="9"/>
        <v>95.72856751574912</v>
      </c>
    </row>
    <row r="131" spans="1:15" s="15" customFormat="1" ht="30" customHeight="1">
      <c r="A131" s="35" t="s">
        <v>94</v>
      </c>
      <c r="B131" s="176">
        <v>460</v>
      </c>
      <c r="C131" s="23" t="s">
        <v>150</v>
      </c>
      <c r="D131" s="24" t="s">
        <v>280</v>
      </c>
      <c r="E131" s="24" t="s">
        <v>93</v>
      </c>
      <c r="F131" s="25">
        <f>F132</f>
        <v>1395</v>
      </c>
      <c r="G131" s="25"/>
      <c r="H131" s="25">
        <f t="shared" si="10"/>
        <v>1395</v>
      </c>
      <c r="I131" s="175">
        <f>I132</f>
        <v>91</v>
      </c>
      <c r="J131" s="131">
        <f t="shared" si="11"/>
        <v>1486</v>
      </c>
      <c r="K131" s="131"/>
      <c r="L131" s="131">
        <f>L133+L136</f>
        <v>0</v>
      </c>
      <c r="M131" s="131">
        <v>7302</v>
      </c>
      <c r="N131" s="131">
        <v>6990.1</v>
      </c>
      <c r="O131" s="177">
        <f t="shared" si="9"/>
        <v>95.72856751574912</v>
      </c>
    </row>
    <row r="132" spans="1:15" s="15" customFormat="1" ht="29.25" customHeight="1">
      <c r="A132" s="35" t="s">
        <v>641</v>
      </c>
      <c r="B132" s="176">
        <v>460</v>
      </c>
      <c r="C132" s="23" t="s">
        <v>150</v>
      </c>
      <c r="D132" s="24" t="s">
        <v>672</v>
      </c>
      <c r="E132" s="24" t="s">
        <v>93</v>
      </c>
      <c r="F132" s="25">
        <f>F133</f>
        <v>1395</v>
      </c>
      <c r="G132" s="25"/>
      <c r="H132" s="25">
        <f t="shared" si="10"/>
        <v>1395</v>
      </c>
      <c r="I132" s="175">
        <f>I133</f>
        <v>91</v>
      </c>
      <c r="J132" s="131">
        <f t="shared" si="11"/>
        <v>1486</v>
      </c>
      <c r="K132" s="131"/>
      <c r="L132" s="131">
        <v>166.4</v>
      </c>
      <c r="M132" s="131">
        <v>298.2</v>
      </c>
      <c r="N132" s="131">
        <v>298.2</v>
      </c>
      <c r="O132" s="177">
        <f t="shared" si="9"/>
        <v>100</v>
      </c>
    </row>
    <row r="133" spans="1:15" s="15" customFormat="1" ht="30.75" hidden="1" customHeight="1">
      <c r="A133" s="35" t="s">
        <v>82</v>
      </c>
      <c r="B133" s="176">
        <v>460</v>
      </c>
      <c r="C133" s="23" t="s">
        <v>150</v>
      </c>
      <c r="D133" s="24" t="s">
        <v>281</v>
      </c>
      <c r="E133" s="24"/>
      <c r="F133" s="25">
        <v>1395</v>
      </c>
      <c r="G133" s="25"/>
      <c r="H133" s="25">
        <f t="shared" si="10"/>
        <v>1395</v>
      </c>
      <c r="I133" s="175">
        <v>91</v>
      </c>
      <c r="J133" s="131">
        <f t="shared" si="11"/>
        <v>1486</v>
      </c>
      <c r="K133" s="131"/>
      <c r="L133" s="131">
        <v>166.4</v>
      </c>
      <c r="M133" s="131"/>
      <c r="N133" s="131"/>
      <c r="O133" s="177" t="e">
        <f t="shared" si="9"/>
        <v>#DIV/0!</v>
      </c>
    </row>
    <row r="134" spans="1:15" s="15" customFormat="1" ht="27" customHeight="1">
      <c r="A134" s="35" t="s">
        <v>640</v>
      </c>
      <c r="B134" s="176">
        <v>460</v>
      </c>
      <c r="C134" s="23" t="s">
        <v>150</v>
      </c>
      <c r="D134" s="24" t="s">
        <v>673</v>
      </c>
      <c r="E134" s="24" t="s">
        <v>93</v>
      </c>
      <c r="F134" s="25">
        <f>F135</f>
        <v>993</v>
      </c>
      <c r="G134" s="25"/>
      <c r="H134" s="25">
        <f t="shared" si="10"/>
        <v>993</v>
      </c>
      <c r="I134" s="175">
        <f>I135</f>
        <v>182</v>
      </c>
      <c r="J134" s="131">
        <f t="shared" si="11"/>
        <v>1175</v>
      </c>
      <c r="K134" s="131"/>
      <c r="L134" s="131">
        <f t="shared" ref="L134:L135" si="20">L135</f>
        <v>-166.4</v>
      </c>
      <c r="M134" s="131">
        <v>505.2</v>
      </c>
      <c r="N134" s="131">
        <v>505.2</v>
      </c>
      <c r="O134" s="177">
        <f t="shared" si="9"/>
        <v>100</v>
      </c>
    </row>
    <row r="135" spans="1:15" s="15" customFormat="1" ht="42.75" customHeight="1">
      <c r="A135" s="35" t="s">
        <v>90</v>
      </c>
      <c r="B135" s="176">
        <v>460</v>
      </c>
      <c r="C135" s="23" t="s">
        <v>150</v>
      </c>
      <c r="D135" s="24" t="s">
        <v>281</v>
      </c>
      <c r="E135" s="24" t="s">
        <v>89</v>
      </c>
      <c r="F135" s="25">
        <f>F136</f>
        <v>993</v>
      </c>
      <c r="G135" s="25"/>
      <c r="H135" s="25">
        <f t="shared" si="10"/>
        <v>993</v>
      </c>
      <c r="I135" s="175">
        <f>I136</f>
        <v>182</v>
      </c>
      <c r="J135" s="131">
        <f t="shared" si="11"/>
        <v>1175</v>
      </c>
      <c r="K135" s="131"/>
      <c r="L135" s="131">
        <f t="shared" si="20"/>
        <v>-166.4</v>
      </c>
      <c r="M135" s="131">
        <v>720</v>
      </c>
      <c r="N135" s="131">
        <v>671</v>
      </c>
      <c r="O135" s="177">
        <f t="shared" si="9"/>
        <v>93.194444444444443</v>
      </c>
    </row>
    <row r="136" spans="1:15" s="15" customFormat="1" ht="25.5" customHeight="1">
      <c r="A136" s="35" t="s">
        <v>106</v>
      </c>
      <c r="B136" s="176">
        <v>460</v>
      </c>
      <c r="C136" s="23" t="s">
        <v>150</v>
      </c>
      <c r="D136" s="24" t="s">
        <v>281</v>
      </c>
      <c r="E136" s="24" t="s">
        <v>105</v>
      </c>
      <c r="F136" s="25">
        <v>993</v>
      </c>
      <c r="G136" s="25"/>
      <c r="H136" s="25">
        <f t="shared" si="10"/>
        <v>993</v>
      </c>
      <c r="I136" s="175">
        <v>182</v>
      </c>
      <c r="J136" s="131">
        <f t="shared" si="11"/>
        <v>1175</v>
      </c>
      <c r="K136" s="131"/>
      <c r="L136" s="131">
        <v>-166.4</v>
      </c>
      <c r="M136" s="131">
        <v>10</v>
      </c>
      <c r="N136" s="131">
        <v>3.2</v>
      </c>
      <c r="O136" s="177">
        <f t="shared" si="9"/>
        <v>32</v>
      </c>
    </row>
    <row r="137" spans="1:15" s="15" customFormat="1" ht="21.75" customHeight="1">
      <c r="A137" s="14" t="s">
        <v>155</v>
      </c>
      <c r="B137" s="19">
        <v>460</v>
      </c>
      <c r="C137" s="18" t="s">
        <v>156</v>
      </c>
      <c r="D137" s="22"/>
      <c r="E137" s="22"/>
      <c r="F137" s="25">
        <f>SUM(F138)</f>
        <v>2500</v>
      </c>
      <c r="G137" s="25"/>
      <c r="H137" s="25">
        <f t="shared" si="10"/>
        <v>2500</v>
      </c>
      <c r="I137" s="175"/>
      <c r="J137" s="131">
        <f t="shared" si="11"/>
        <v>2500</v>
      </c>
      <c r="K137" s="131"/>
      <c r="L137" s="131"/>
      <c r="M137" s="120">
        <f>M138</f>
        <v>2970.8</v>
      </c>
      <c r="N137" s="120">
        <f t="shared" ref="N137:N140" si="21">N138</f>
        <v>2970.8</v>
      </c>
      <c r="O137" s="173">
        <f t="shared" si="9"/>
        <v>100</v>
      </c>
    </row>
    <row r="138" spans="1:15" s="15" customFormat="1" ht="19.5" customHeight="1">
      <c r="A138" s="36" t="s">
        <v>122</v>
      </c>
      <c r="B138" s="176">
        <v>460</v>
      </c>
      <c r="C138" s="23" t="s">
        <v>157</v>
      </c>
      <c r="D138" s="24" t="s">
        <v>243</v>
      </c>
      <c r="E138" s="24"/>
      <c r="F138" s="25">
        <f>SUM(F140)</f>
        <v>2500</v>
      </c>
      <c r="G138" s="25"/>
      <c r="H138" s="25">
        <f t="shared" si="10"/>
        <v>2500</v>
      </c>
      <c r="I138" s="175"/>
      <c r="J138" s="131">
        <f t="shared" si="11"/>
        <v>2500</v>
      </c>
      <c r="K138" s="131"/>
      <c r="L138" s="131"/>
      <c r="M138" s="131">
        <f>M139+M142</f>
        <v>2970.8</v>
      </c>
      <c r="N138" s="131">
        <f>N139+N142</f>
        <v>2970.8</v>
      </c>
      <c r="O138" s="177">
        <f t="shared" si="9"/>
        <v>100</v>
      </c>
    </row>
    <row r="139" spans="1:15" s="15" customFormat="1" ht="34.5" customHeight="1">
      <c r="A139" s="36" t="s">
        <v>57</v>
      </c>
      <c r="B139" s="176">
        <v>460</v>
      </c>
      <c r="C139" s="23" t="s">
        <v>157</v>
      </c>
      <c r="D139" s="24" t="s">
        <v>282</v>
      </c>
      <c r="E139" s="24"/>
      <c r="F139" s="25">
        <v>2500</v>
      </c>
      <c r="G139" s="25"/>
      <c r="H139" s="25">
        <f t="shared" si="10"/>
        <v>2500</v>
      </c>
      <c r="I139" s="175"/>
      <c r="J139" s="131">
        <f t="shared" si="11"/>
        <v>2500</v>
      </c>
      <c r="K139" s="131"/>
      <c r="L139" s="131"/>
      <c r="M139" s="131">
        <f>M140</f>
        <v>1689.9</v>
      </c>
      <c r="N139" s="131">
        <f t="shared" si="21"/>
        <v>1689.9</v>
      </c>
      <c r="O139" s="177">
        <f t="shared" si="9"/>
        <v>100</v>
      </c>
    </row>
    <row r="140" spans="1:15" s="15" customFormat="1" ht="39.75" customHeight="1">
      <c r="A140" s="36" t="s">
        <v>103</v>
      </c>
      <c r="B140" s="176">
        <v>460</v>
      </c>
      <c r="C140" s="23" t="s">
        <v>157</v>
      </c>
      <c r="D140" s="24" t="s">
        <v>283</v>
      </c>
      <c r="E140" s="24"/>
      <c r="F140" s="25">
        <f>SUM(F141)</f>
        <v>2500</v>
      </c>
      <c r="G140" s="25"/>
      <c r="H140" s="25">
        <f t="shared" si="10"/>
        <v>2500</v>
      </c>
      <c r="I140" s="175"/>
      <c r="J140" s="131">
        <f t="shared" si="11"/>
        <v>2500</v>
      </c>
      <c r="K140" s="131"/>
      <c r="L140" s="131"/>
      <c r="M140" s="131">
        <f>M141</f>
        <v>1689.9</v>
      </c>
      <c r="N140" s="131">
        <f t="shared" si="21"/>
        <v>1689.9</v>
      </c>
      <c r="O140" s="177">
        <f t="shared" si="9"/>
        <v>100</v>
      </c>
    </row>
    <row r="141" spans="1:15" s="15" customFormat="1" ht="20.25" customHeight="1">
      <c r="A141" s="36" t="s">
        <v>67</v>
      </c>
      <c r="B141" s="176">
        <v>460</v>
      </c>
      <c r="C141" s="23" t="s">
        <v>157</v>
      </c>
      <c r="D141" s="24" t="s">
        <v>283</v>
      </c>
      <c r="E141" s="24" t="s">
        <v>68</v>
      </c>
      <c r="F141" s="25">
        <f>SUM(F142)</f>
        <v>2500</v>
      </c>
      <c r="G141" s="25"/>
      <c r="H141" s="25">
        <f t="shared" si="10"/>
        <v>2500</v>
      </c>
      <c r="I141" s="175"/>
      <c r="J141" s="131">
        <f t="shared" si="11"/>
        <v>2500</v>
      </c>
      <c r="K141" s="131"/>
      <c r="L141" s="131"/>
      <c r="M141" s="131">
        <v>1689.9</v>
      </c>
      <c r="N141" s="131">
        <v>1689.9</v>
      </c>
      <c r="O141" s="177">
        <f t="shared" si="9"/>
        <v>100</v>
      </c>
    </row>
    <row r="142" spans="1:15" s="15" customFormat="1" ht="32.25" customHeight="1">
      <c r="A142" s="36" t="s">
        <v>58</v>
      </c>
      <c r="B142" s="176">
        <v>460</v>
      </c>
      <c r="C142" s="23" t="s">
        <v>157</v>
      </c>
      <c r="D142" s="24" t="s">
        <v>284</v>
      </c>
      <c r="E142" s="24"/>
      <c r="F142" s="25">
        <v>2500</v>
      </c>
      <c r="G142" s="25"/>
      <c r="H142" s="25">
        <f t="shared" si="10"/>
        <v>2500</v>
      </c>
      <c r="I142" s="175"/>
      <c r="J142" s="131">
        <f t="shared" si="11"/>
        <v>2500</v>
      </c>
      <c r="K142" s="131"/>
      <c r="L142" s="131"/>
      <c r="M142" s="131">
        <f>M143</f>
        <v>1280.9000000000001</v>
      </c>
      <c r="N142" s="131">
        <f>N143</f>
        <v>1280.9000000000001</v>
      </c>
      <c r="O142" s="177">
        <f t="shared" si="9"/>
        <v>100</v>
      </c>
    </row>
    <row r="143" spans="1:15" s="15" customFormat="1" ht="43.5" customHeight="1">
      <c r="A143" s="36" t="s">
        <v>103</v>
      </c>
      <c r="B143" s="176">
        <v>460</v>
      </c>
      <c r="C143" s="23" t="s">
        <v>157</v>
      </c>
      <c r="D143" s="24" t="s">
        <v>285</v>
      </c>
      <c r="E143" s="24"/>
      <c r="F143" s="25">
        <f>SUM(F144)</f>
        <v>39</v>
      </c>
      <c r="G143" s="25"/>
      <c r="H143" s="25">
        <f t="shared" si="10"/>
        <v>39</v>
      </c>
      <c r="I143" s="175"/>
      <c r="J143" s="131">
        <f t="shared" si="11"/>
        <v>39</v>
      </c>
      <c r="K143" s="131"/>
      <c r="L143" s="131"/>
      <c r="M143" s="131">
        <f>M144</f>
        <v>1280.9000000000001</v>
      </c>
      <c r="N143" s="131">
        <f t="shared" ref="N143:N147" si="22">N144</f>
        <v>1280.9000000000001</v>
      </c>
      <c r="O143" s="177">
        <f t="shared" si="9"/>
        <v>100</v>
      </c>
    </row>
    <row r="144" spans="1:15" s="15" customFormat="1" ht="23.25" customHeight="1">
      <c r="A144" s="36" t="s">
        <v>67</v>
      </c>
      <c r="B144" s="176">
        <v>460</v>
      </c>
      <c r="C144" s="23" t="s">
        <v>157</v>
      </c>
      <c r="D144" s="24" t="s">
        <v>285</v>
      </c>
      <c r="E144" s="24" t="s">
        <v>68</v>
      </c>
      <c r="F144" s="25">
        <f>SUM(F147)</f>
        <v>39</v>
      </c>
      <c r="G144" s="25"/>
      <c r="H144" s="25">
        <f t="shared" si="10"/>
        <v>39</v>
      </c>
      <c r="I144" s="175"/>
      <c r="J144" s="131">
        <f t="shared" si="11"/>
        <v>39</v>
      </c>
      <c r="K144" s="131"/>
      <c r="L144" s="131"/>
      <c r="M144" s="131">
        <v>1280.9000000000001</v>
      </c>
      <c r="N144" s="131">
        <v>1280.9000000000001</v>
      </c>
      <c r="O144" s="177">
        <f t="shared" si="9"/>
        <v>100</v>
      </c>
    </row>
    <row r="145" spans="1:15" s="15" customFormat="1" ht="21.75" customHeight="1">
      <c r="A145" s="20" t="s">
        <v>77</v>
      </c>
      <c r="B145" s="19">
        <v>460</v>
      </c>
      <c r="C145" s="18" t="s">
        <v>78</v>
      </c>
      <c r="D145" s="22"/>
      <c r="E145" s="22"/>
      <c r="F145" s="25">
        <f>SUM(F146)</f>
        <v>39</v>
      </c>
      <c r="G145" s="25"/>
      <c r="H145" s="25">
        <f t="shared" si="10"/>
        <v>39</v>
      </c>
      <c r="I145" s="175"/>
      <c r="J145" s="131">
        <f t="shared" si="11"/>
        <v>39</v>
      </c>
      <c r="K145" s="131"/>
      <c r="L145" s="131"/>
      <c r="M145" s="120">
        <f>M146</f>
        <v>4000</v>
      </c>
      <c r="N145" s="120">
        <f t="shared" si="22"/>
        <v>4000</v>
      </c>
      <c r="O145" s="173">
        <f t="shared" si="9"/>
        <v>100</v>
      </c>
    </row>
    <row r="146" spans="1:15" s="15" customFormat="1" ht="21" customHeight="1">
      <c r="A146" s="20" t="s">
        <v>131</v>
      </c>
      <c r="B146" s="19">
        <v>460</v>
      </c>
      <c r="C146" s="18" t="s">
        <v>164</v>
      </c>
      <c r="D146" s="22"/>
      <c r="E146" s="22"/>
      <c r="F146" s="25">
        <f>SUM(F147)</f>
        <v>39</v>
      </c>
      <c r="G146" s="25"/>
      <c r="H146" s="25">
        <f t="shared" si="10"/>
        <v>39</v>
      </c>
      <c r="I146" s="175"/>
      <c r="J146" s="131">
        <f t="shared" si="11"/>
        <v>39</v>
      </c>
      <c r="K146" s="131"/>
      <c r="L146" s="131"/>
      <c r="M146" s="120">
        <f>M147</f>
        <v>4000</v>
      </c>
      <c r="N146" s="120">
        <f t="shared" si="22"/>
        <v>4000</v>
      </c>
      <c r="O146" s="173">
        <f t="shared" si="9"/>
        <v>100</v>
      </c>
    </row>
    <row r="147" spans="1:15" s="15" customFormat="1" ht="24.75" customHeight="1">
      <c r="A147" s="35" t="s">
        <v>122</v>
      </c>
      <c r="B147" s="176">
        <v>460</v>
      </c>
      <c r="C147" s="23" t="s">
        <v>164</v>
      </c>
      <c r="D147" s="24" t="s">
        <v>243</v>
      </c>
      <c r="E147" s="24"/>
      <c r="F147" s="25">
        <f>SUM(F148)</f>
        <v>39</v>
      </c>
      <c r="G147" s="25"/>
      <c r="H147" s="25">
        <f t="shared" si="10"/>
        <v>39</v>
      </c>
      <c r="I147" s="175"/>
      <c r="J147" s="131">
        <f t="shared" si="11"/>
        <v>39</v>
      </c>
      <c r="K147" s="131"/>
      <c r="L147" s="131"/>
      <c r="M147" s="131">
        <f>M148</f>
        <v>4000</v>
      </c>
      <c r="N147" s="131">
        <f t="shared" si="22"/>
        <v>4000</v>
      </c>
      <c r="O147" s="177">
        <f t="shared" ref="O147:O216" si="23">N147/M147*100</f>
        <v>100</v>
      </c>
    </row>
    <row r="148" spans="1:15" s="15" customFormat="1" ht="30.75" customHeight="1">
      <c r="A148" s="35" t="s">
        <v>84</v>
      </c>
      <c r="B148" s="176">
        <v>460</v>
      </c>
      <c r="C148" s="23" t="s">
        <v>164</v>
      </c>
      <c r="D148" s="24" t="s">
        <v>286</v>
      </c>
      <c r="E148" s="24"/>
      <c r="F148" s="25">
        <v>39</v>
      </c>
      <c r="G148" s="25"/>
      <c r="H148" s="25">
        <f t="shared" si="10"/>
        <v>39</v>
      </c>
      <c r="I148" s="175"/>
      <c r="J148" s="131">
        <f t="shared" ref="J148:J220" si="24">H148+I148</f>
        <v>39</v>
      </c>
      <c r="K148" s="131"/>
      <c r="L148" s="131"/>
      <c r="M148" s="131">
        <f>M149</f>
        <v>4000</v>
      </c>
      <c r="N148" s="131">
        <f>N149</f>
        <v>4000</v>
      </c>
      <c r="O148" s="177">
        <f t="shared" si="23"/>
        <v>100</v>
      </c>
    </row>
    <row r="149" spans="1:15" s="15" customFormat="1" ht="34.5" customHeight="1">
      <c r="A149" s="35" t="s">
        <v>102</v>
      </c>
      <c r="B149" s="176">
        <v>460</v>
      </c>
      <c r="C149" s="23" t="s">
        <v>164</v>
      </c>
      <c r="D149" s="24" t="s">
        <v>287</v>
      </c>
      <c r="E149" s="24"/>
      <c r="F149" s="25">
        <f>SUM(F151)+F162</f>
        <v>27889.599999999999</v>
      </c>
      <c r="G149" s="25"/>
      <c r="H149" s="25">
        <f t="shared" si="10"/>
        <v>27889.599999999999</v>
      </c>
      <c r="I149" s="175"/>
      <c r="J149" s="131">
        <f t="shared" si="24"/>
        <v>27889.599999999999</v>
      </c>
      <c r="K149" s="131">
        <f>K162</f>
        <v>752</v>
      </c>
      <c r="L149" s="131">
        <f>L162</f>
        <v>5500</v>
      </c>
      <c r="M149" s="131">
        <f>M150</f>
        <v>4000</v>
      </c>
      <c r="N149" s="131">
        <f>N150</f>
        <v>4000</v>
      </c>
      <c r="O149" s="177">
        <f t="shared" si="23"/>
        <v>100</v>
      </c>
    </row>
    <row r="150" spans="1:15" s="15" customFormat="1" ht="22.5" customHeight="1">
      <c r="A150" s="35" t="s">
        <v>66</v>
      </c>
      <c r="B150" s="176">
        <v>460</v>
      </c>
      <c r="C150" s="23" t="s">
        <v>164</v>
      </c>
      <c r="D150" s="24" t="s">
        <v>287</v>
      </c>
      <c r="E150" s="24" t="s">
        <v>397</v>
      </c>
      <c r="F150" s="25">
        <f>F151</f>
        <v>26426.6</v>
      </c>
      <c r="G150" s="25"/>
      <c r="H150" s="25">
        <f t="shared" si="10"/>
        <v>26426.6</v>
      </c>
      <c r="I150" s="175"/>
      <c r="J150" s="131">
        <f t="shared" si="24"/>
        <v>26426.6</v>
      </c>
      <c r="K150" s="131"/>
      <c r="L150" s="131"/>
      <c r="M150" s="131">
        <v>4000</v>
      </c>
      <c r="N150" s="131">
        <v>4000</v>
      </c>
      <c r="O150" s="177">
        <f t="shared" si="23"/>
        <v>100</v>
      </c>
    </row>
    <row r="151" spans="1:15" s="4" customFormat="1" ht="33" hidden="1" customHeight="1">
      <c r="A151" s="20" t="s">
        <v>79</v>
      </c>
      <c r="B151" s="19">
        <v>460</v>
      </c>
      <c r="C151" s="18" t="s">
        <v>162</v>
      </c>
      <c r="D151" s="22"/>
      <c r="E151" s="22"/>
      <c r="F151" s="21">
        <f>SUM(F152,F157)</f>
        <v>26426.6</v>
      </c>
      <c r="G151" s="25"/>
      <c r="H151" s="21">
        <f t="shared" ref="H151:H250" si="25">F151+G151</f>
        <v>26426.6</v>
      </c>
      <c r="I151" s="174"/>
      <c r="J151" s="120">
        <f t="shared" si="24"/>
        <v>26426.6</v>
      </c>
      <c r="K151" s="120"/>
      <c r="L151" s="120"/>
      <c r="M151" s="120"/>
      <c r="N151" s="120"/>
      <c r="O151" s="177" t="e">
        <f t="shared" si="23"/>
        <v>#DIV/0!</v>
      </c>
    </row>
    <row r="152" spans="1:15" s="5" customFormat="1" ht="30" hidden="1" customHeight="1">
      <c r="A152" s="14" t="s">
        <v>187</v>
      </c>
      <c r="B152" s="19">
        <v>460</v>
      </c>
      <c r="C152" s="18" t="s">
        <v>163</v>
      </c>
      <c r="D152" s="22"/>
      <c r="E152" s="22"/>
      <c r="F152" s="21">
        <f>SUM(F153,F155)</f>
        <v>18803.599999999999</v>
      </c>
      <c r="G152" s="25"/>
      <c r="H152" s="21">
        <f t="shared" si="25"/>
        <v>18803.599999999999</v>
      </c>
      <c r="I152" s="174"/>
      <c r="J152" s="120">
        <f t="shared" si="24"/>
        <v>18803.599999999999</v>
      </c>
      <c r="K152" s="120"/>
      <c r="L152" s="120"/>
      <c r="M152" s="120"/>
      <c r="N152" s="120"/>
      <c r="O152" s="177" t="e">
        <f t="shared" si="23"/>
        <v>#DIV/0!</v>
      </c>
    </row>
    <row r="153" spans="1:15" s="5" customFormat="1" ht="45.75" hidden="1" customHeight="1">
      <c r="A153" s="20" t="s">
        <v>122</v>
      </c>
      <c r="B153" s="19">
        <v>460</v>
      </c>
      <c r="C153" s="18" t="s">
        <v>163</v>
      </c>
      <c r="D153" s="22" t="s">
        <v>243</v>
      </c>
      <c r="E153" s="22"/>
      <c r="F153" s="25">
        <f>F154</f>
        <v>1935.6</v>
      </c>
      <c r="G153" s="25"/>
      <c r="H153" s="25">
        <f t="shared" si="25"/>
        <v>1935.6</v>
      </c>
      <c r="I153" s="174"/>
      <c r="J153" s="131">
        <f t="shared" si="24"/>
        <v>1935.6</v>
      </c>
      <c r="K153" s="131"/>
      <c r="L153" s="120"/>
      <c r="M153" s="120"/>
      <c r="N153" s="131"/>
      <c r="O153" s="177" t="e">
        <f t="shared" si="23"/>
        <v>#DIV/0!</v>
      </c>
    </row>
    <row r="154" spans="1:15" s="5" customFormat="1" ht="23.25" hidden="1" customHeight="1">
      <c r="A154" s="14" t="s">
        <v>125</v>
      </c>
      <c r="B154" s="19">
        <v>460</v>
      </c>
      <c r="C154" s="18" t="s">
        <v>163</v>
      </c>
      <c r="D154" s="22" t="s">
        <v>288</v>
      </c>
      <c r="E154" s="22"/>
      <c r="F154" s="29">
        <v>1935.6</v>
      </c>
      <c r="G154" s="21"/>
      <c r="H154" s="25">
        <f t="shared" ref="H154:H156" si="26">F154+G154</f>
        <v>1935.6</v>
      </c>
      <c r="I154" s="174"/>
      <c r="J154" s="131">
        <f t="shared" si="24"/>
        <v>1935.6</v>
      </c>
      <c r="K154" s="131"/>
      <c r="L154" s="120"/>
      <c r="M154" s="120"/>
      <c r="N154" s="131"/>
      <c r="O154" s="177" t="e">
        <f t="shared" si="23"/>
        <v>#DIV/0!</v>
      </c>
    </row>
    <row r="155" spans="1:15" s="5" customFormat="1" ht="42.75" hidden="1" customHeight="1">
      <c r="A155" s="185" t="s">
        <v>220</v>
      </c>
      <c r="B155" s="176">
        <v>460</v>
      </c>
      <c r="C155" s="23" t="s">
        <v>163</v>
      </c>
      <c r="D155" s="24" t="s">
        <v>289</v>
      </c>
      <c r="E155" s="24"/>
      <c r="F155" s="25">
        <f>SUM(F156)</f>
        <v>16868</v>
      </c>
      <c r="G155" s="25"/>
      <c r="H155" s="25">
        <f t="shared" si="26"/>
        <v>16868</v>
      </c>
      <c r="I155" s="174"/>
      <c r="J155" s="131">
        <f t="shared" si="24"/>
        <v>16868</v>
      </c>
      <c r="K155" s="131"/>
      <c r="L155" s="120"/>
      <c r="M155" s="120"/>
      <c r="N155" s="131"/>
      <c r="O155" s="177" t="e">
        <f t="shared" si="23"/>
        <v>#DIV/0!</v>
      </c>
    </row>
    <row r="156" spans="1:15" s="5" customFormat="1" ht="23.25" hidden="1" customHeight="1">
      <c r="A156" s="35" t="s">
        <v>125</v>
      </c>
      <c r="B156" s="176">
        <v>460</v>
      </c>
      <c r="C156" s="23" t="s">
        <v>163</v>
      </c>
      <c r="D156" s="24" t="s">
        <v>289</v>
      </c>
      <c r="E156" s="24" t="s">
        <v>64</v>
      </c>
      <c r="F156" s="29">
        <v>16868</v>
      </c>
      <c r="G156" s="25"/>
      <c r="H156" s="25">
        <f t="shared" si="26"/>
        <v>16868</v>
      </c>
      <c r="I156" s="174"/>
      <c r="J156" s="131">
        <f t="shared" si="24"/>
        <v>16868</v>
      </c>
      <c r="K156" s="131"/>
      <c r="L156" s="120"/>
      <c r="M156" s="120"/>
      <c r="N156" s="131"/>
      <c r="O156" s="177" t="e">
        <f t="shared" si="23"/>
        <v>#DIV/0!</v>
      </c>
    </row>
    <row r="157" spans="1:15" ht="58.5" customHeight="1">
      <c r="A157" s="14" t="s">
        <v>81</v>
      </c>
      <c r="B157" s="19">
        <v>460</v>
      </c>
      <c r="C157" s="18" t="s">
        <v>80</v>
      </c>
      <c r="D157" s="22"/>
      <c r="E157" s="22"/>
      <c r="F157" s="21">
        <f>SUM(F158,F160)</f>
        <v>7623</v>
      </c>
      <c r="G157" s="21"/>
      <c r="H157" s="21">
        <f t="shared" si="25"/>
        <v>7623</v>
      </c>
      <c r="I157" s="175"/>
      <c r="J157" s="120">
        <f t="shared" si="24"/>
        <v>7623</v>
      </c>
      <c r="K157" s="120"/>
      <c r="L157" s="120"/>
      <c r="M157" s="120">
        <f>M158+M170</f>
        <v>51053.1</v>
      </c>
      <c r="N157" s="120">
        <f>N158+N170</f>
        <v>51053.1</v>
      </c>
      <c r="O157" s="173">
        <f t="shared" si="23"/>
        <v>100</v>
      </c>
    </row>
    <row r="158" spans="1:15" ht="44.25" customHeight="1">
      <c r="A158" s="186" t="s">
        <v>145</v>
      </c>
      <c r="B158" s="19">
        <v>460</v>
      </c>
      <c r="C158" s="18" t="s">
        <v>188</v>
      </c>
      <c r="D158" s="22"/>
      <c r="E158" s="22"/>
      <c r="F158" s="25">
        <f>F159</f>
        <v>2491</v>
      </c>
      <c r="G158" s="25"/>
      <c r="H158" s="25">
        <f t="shared" si="25"/>
        <v>2491</v>
      </c>
      <c r="I158" s="175"/>
      <c r="J158" s="131">
        <f t="shared" si="24"/>
        <v>2491</v>
      </c>
      <c r="K158" s="131"/>
      <c r="L158" s="131"/>
      <c r="M158" s="120">
        <f>M159</f>
        <v>33984</v>
      </c>
      <c r="N158" s="120">
        <f>N159</f>
        <v>33984</v>
      </c>
      <c r="O158" s="173">
        <f t="shared" si="23"/>
        <v>100</v>
      </c>
    </row>
    <row r="159" spans="1:15" s="4" customFormat="1" ht="25.5" customHeight="1">
      <c r="A159" s="20" t="s">
        <v>122</v>
      </c>
      <c r="B159" s="19">
        <v>460</v>
      </c>
      <c r="C159" s="18" t="s">
        <v>188</v>
      </c>
      <c r="D159" s="22" t="s">
        <v>243</v>
      </c>
      <c r="E159" s="22"/>
      <c r="F159" s="25">
        <v>2491</v>
      </c>
      <c r="G159" s="25"/>
      <c r="H159" s="25">
        <f t="shared" si="25"/>
        <v>2491</v>
      </c>
      <c r="I159" s="174"/>
      <c r="J159" s="131">
        <f t="shared" si="24"/>
        <v>2491</v>
      </c>
      <c r="K159" s="131"/>
      <c r="L159" s="120"/>
      <c r="M159" s="120">
        <f>M160+M165</f>
        <v>33984</v>
      </c>
      <c r="N159" s="120">
        <f>N160+N165</f>
        <v>33984</v>
      </c>
      <c r="O159" s="173">
        <f t="shared" si="23"/>
        <v>100</v>
      </c>
    </row>
    <row r="160" spans="1:15" s="4" customFormat="1" ht="36.75" customHeight="1">
      <c r="A160" s="14" t="s">
        <v>57</v>
      </c>
      <c r="B160" s="19">
        <v>460</v>
      </c>
      <c r="C160" s="18" t="s">
        <v>188</v>
      </c>
      <c r="D160" s="22" t="s">
        <v>282</v>
      </c>
      <c r="E160" s="22"/>
      <c r="F160" s="25">
        <f>SUM(F161)</f>
        <v>5132</v>
      </c>
      <c r="G160" s="29"/>
      <c r="H160" s="21">
        <f t="shared" si="25"/>
        <v>5132</v>
      </c>
      <c r="I160" s="174"/>
      <c r="J160" s="131">
        <f t="shared" si="24"/>
        <v>5132</v>
      </c>
      <c r="K160" s="131"/>
      <c r="L160" s="120"/>
      <c r="M160" s="120">
        <f>M161+M163</f>
        <v>23365.8</v>
      </c>
      <c r="N160" s="120">
        <f>N161+N163</f>
        <v>23365.8</v>
      </c>
      <c r="O160" s="173">
        <f t="shared" si="23"/>
        <v>100</v>
      </c>
    </row>
    <row r="161" spans="1:15" s="4" customFormat="1" ht="42" customHeight="1">
      <c r="A161" s="47" t="s">
        <v>60</v>
      </c>
      <c r="B161" s="176">
        <v>460</v>
      </c>
      <c r="C161" s="23" t="s">
        <v>188</v>
      </c>
      <c r="D161" s="24" t="s">
        <v>290</v>
      </c>
      <c r="E161" s="24"/>
      <c r="F161" s="29">
        <v>5132</v>
      </c>
      <c r="G161" s="25"/>
      <c r="H161" s="21">
        <f t="shared" si="25"/>
        <v>5132</v>
      </c>
      <c r="I161" s="174"/>
      <c r="J161" s="131">
        <f t="shared" si="24"/>
        <v>5132</v>
      </c>
      <c r="K161" s="131"/>
      <c r="L161" s="120"/>
      <c r="M161" s="131">
        <f>M162</f>
        <v>1498.8</v>
      </c>
      <c r="N161" s="131">
        <f>N162</f>
        <v>1498.8</v>
      </c>
      <c r="O161" s="177">
        <f t="shared" si="23"/>
        <v>100</v>
      </c>
    </row>
    <row r="162" spans="1:15" s="4" customFormat="1" ht="24" customHeight="1">
      <c r="A162" s="47" t="s">
        <v>159</v>
      </c>
      <c r="B162" s="176">
        <v>460</v>
      </c>
      <c r="C162" s="23" t="s">
        <v>188</v>
      </c>
      <c r="D162" s="24" t="s">
        <v>290</v>
      </c>
      <c r="E162" s="24" t="s">
        <v>158</v>
      </c>
      <c r="F162" s="27">
        <v>1463</v>
      </c>
      <c r="G162" s="21"/>
      <c r="H162" s="21">
        <f t="shared" si="25"/>
        <v>1463</v>
      </c>
      <c r="I162" s="174"/>
      <c r="J162" s="120">
        <f>J163+J165</f>
        <v>2215</v>
      </c>
      <c r="K162" s="120">
        <f>K165</f>
        <v>752</v>
      </c>
      <c r="L162" s="120">
        <f>L163+L166</f>
        <v>5500</v>
      </c>
      <c r="M162" s="131">
        <v>1498.8</v>
      </c>
      <c r="N162" s="131">
        <v>1498.8</v>
      </c>
      <c r="O162" s="177">
        <f t="shared" si="23"/>
        <v>100</v>
      </c>
    </row>
    <row r="163" spans="1:15" s="4" customFormat="1" ht="40.5" customHeight="1">
      <c r="A163" s="187" t="s">
        <v>457</v>
      </c>
      <c r="B163" s="176">
        <v>460</v>
      </c>
      <c r="C163" s="188" t="s">
        <v>188</v>
      </c>
      <c r="D163" s="28" t="s">
        <v>291</v>
      </c>
      <c r="E163" s="28"/>
      <c r="F163" s="29">
        <v>1463</v>
      </c>
      <c r="G163" s="25"/>
      <c r="H163" s="25">
        <f t="shared" si="25"/>
        <v>1463</v>
      </c>
      <c r="I163" s="175"/>
      <c r="J163" s="131">
        <f t="shared" si="24"/>
        <v>1463</v>
      </c>
      <c r="K163" s="131"/>
      <c r="L163" s="131">
        <v>5500</v>
      </c>
      <c r="M163" s="131">
        <f>M164</f>
        <v>21867</v>
      </c>
      <c r="N163" s="131">
        <f>N164</f>
        <v>21867</v>
      </c>
      <c r="O163" s="177">
        <f t="shared" si="23"/>
        <v>100</v>
      </c>
    </row>
    <row r="164" spans="1:15" s="4" customFormat="1" ht="30" customHeight="1">
      <c r="A164" s="47" t="s">
        <v>159</v>
      </c>
      <c r="B164" s="176">
        <v>460</v>
      </c>
      <c r="C164" s="188" t="s">
        <v>188</v>
      </c>
      <c r="D164" s="28" t="s">
        <v>291</v>
      </c>
      <c r="E164" s="28" t="s">
        <v>158</v>
      </c>
      <c r="F164" s="29"/>
      <c r="G164" s="25"/>
      <c r="H164" s="25"/>
      <c r="I164" s="175"/>
      <c r="J164" s="131"/>
      <c r="K164" s="131"/>
      <c r="L164" s="131"/>
      <c r="M164" s="131">
        <v>21867</v>
      </c>
      <c r="N164" s="131">
        <v>21867</v>
      </c>
      <c r="O164" s="177">
        <f t="shared" si="23"/>
        <v>100</v>
      </c>
    </row>
    <row r="165" spans="1:15" s="4" customFormat="1" ht="30" customHeight="1">
      <c r="A165" s="14" t="s">
        <v>62</v>
      </c>
      <c r="B165" s="19">
        <v>460</v>
      </c>
      <c r="C165" s="18" t="s">
        <v>188</v>
      </c>
      <c r="D165" s="22" t="s">
        <v>284</v>
      </c>
      <c r="E165" s="22"/>
      <c r="F165" s="29"/>
      <c r="G165" s="25"/>
      <c r="H165" s="25"/>
      <c r="I165" s="175"/>
      <c r="J165" s="131">
        <v>752</v>
      </c>
      <c r="K165" s="131">
        <v>752</v>
      </c>
      <c r="L165" s="131">
        <v>0</v>
      </c>
      <c r="M165" s="120">
        <f>M167+M168</f>
        <v>10618.2</v>
      </c>
      <c r="N165" s="120">
        <f>N167+N168</f>
        <v>10618.2</v>
      </c>
      <c r="O165" s="173">
        <f t="shared" si="23"/>
        <v>100</v>
      </c>
    </row>
    <row r="166" spans="1:15" s="4" customFormat="1" ht="37.5" hidden="1" customHeight="1">
      <c r="A166" s="47" t="s">
        <v>59</v>
      </c>
      <c r="B166" s="176">
        <v>460</v>
      </c>
      <c r="C166" s="23" t="s">
        <v>188</v>
      </c>
      <c r="D166" s="24" t="s">
        <v>292</v>
      </c>
      <c r="E166" s="24"/>
      <c r="F166" s="29"/>
      <c r="G166" s="25"/>
      <c r="H166" s="21"/>
      <c r="I166" s="174"/>
      <c r="J166" s="131"/>
      <c r="K166" s="131"/>
      <c r="L166" s="131"/>
      <c r="M166" s="120"/>
      <c r="N166" s="120"/>
      <c r="O166" s="177" t="e">
        <f t="shared" si="23"/>
        <v>#DIV/0!</v>
      </c>
    </row>
    <row r="167" spans="1:15" s="4" customFormat="1" ht="20.25" customHeight="1">
      <c r="A167" s="47" t="s">
        <v>159</v>
      </c>
      <c r="B167" s="176">
        <v>460</v>
      </c>
      <c r="C167" s="23" t="s">
        <v>188</v>
      </c>
      <c r="D167" s="24" t="s">
        <v>292</v>
      </c>
      <c r="E167" s="24" t="s">
        <v>158</v>
      </c>
      <c r="F167" s="27">
        <f>SUM(F168)</f>
        <v>7221</v>
      </c>
      <c r="G167" s="25"/>
      <c r="H167" s="21">
        <f t="shared" si="25"/>
        <v>7221</v>
      </c>
      <c r="I167" s="174"/>
      <c r="J167" s="120">
        <f t="shared" si="24"/>
        <v>7221</v>
      </c>
      <c r="K167" s="120"/>
      <c r="L167" s="120"/>
      <c r="M167" s="131">
        <v>2485.1999999999998</v>
      </c>
      <c r="N167" s="131">
        <v>2485.1999999999998</v>
      </c>
      <c r="O167" s="177">
        <f t="shared" si="23"/>
        <v>100</v>
      </c>
    </row>
    <row r="168" spans="1:15" s="4" customFormat="1" ht="42.75" customHeight="1">
      <c r="A168" s="187" t="s">
        <v>458</v>
      </c>
      <c r="B168" s="176">
        <v>460</v>
      </c>
      <c r="C168" s="188" t="s">
        <v>188</v>
      </c>
      <c r="D168" s="28" t="s">
        <v>293</v>
      </c>
      <c r="E168" s="28"/>
      <c r="F168" s="27">
        <f>SUM(F169,F179)</f>
        <v>7221</v>
      </c>
      <c r="G168" s="21"/>
      <c r="H168" s="25">
        <f t="shared" si="25"/>
        <v>7221</v>
      </c>
      <c r="I168" s="174"/>
      <c r="J168" s="131">
        <f t="shared" si="24"/>
        <v>7221</v>
      </c>
      <c r="K168" s="131"/>
      <c r="L168" s="120"/>
      <c r="M168" s="131">
        <f>M169</f>
        <v>8133</v>
      </c>
      <c r="N168" s="131">
        <f>N169</f>
        <v>8133</v>
      </c>
      <c r="O168" s="177">
        <f t="shared" si="23"/>
        <v>100</v>
      </c>
    </row>
    <row r="169" spans="1:15" s="4" customFormat="1" ht="21" customHeight="1">
      <c r="A169" s="47" t="s">
        <v>159</v>
      </c>
      <c r="B169" s="176">
        <v>460</v>
      </c>
      <c r="C169" s="188" t="s">
        <v>188</v>
      </c>
      <c r="D169" s="28" t="s">
        <v>294</v>
      </c>
      <c r="E169" s="28" t="s">
        <v>158</v>
      </c>
      <c r="F169" s="27">
        <f>SUM(F170)</f>
        <v>5521</v>
      </c>
      <c r="G169" s="25"/>
      <c r="H169" s="25">
        <f t="shared" si="25"/>
        <v>5521</v>
      </c>
      <c r="I169" s="174"/>
      <c r="J169" s="131">
        <f t="shared" si="24"/>
        <v>5521</v>
      </c>
      <c r="K169" s="131"/>
      <c r="L169" s="120"/>
      <c r="M169" s="131">
        <v>8133</v>
      </c>
      <c r="N169" s="131">
        <v>8133</v>
      </c>
      <c r="O169" s="177">
        <f t="shared" si="23"/>
        <v>100</v>
      </c>
    </row>
    <row r="170" spans="1:15" s="4" customFormat="1" ht="30.75" customHeight="1">
      <c r="A170" s="48" t="s">
        <v>674</v>
      </c>
      <c r="B170" s="19">
        <v>460</v>
      </c>
      <c r="C170" s="189">
        <v>1403</v>
      </c>
      <c r="D170" s="26"/>
      <c r="E170" s="26"/>
      <c r="F170" s="21">
        <f>SUM(F172)</f>
        <v>5521</v>
      </c>
      <c r="G170" s="27"/>
      <c r="H170" s="25">
        <f t="shared" si="25"/>
        <v>5521</v>
      </c>
      <c r="I170" s="174"/>
      <c r="J170" s="131">
        <f t="shared" si="24"/>
        <v>5521</v>
      </c>
      <c r="K170" s="131"/>
      <c r="L170" s="120"/>
      <c r="M170" s="120">
        <f>SUM(M171:M173)</f>
        <v>17069.099999999999</v>
      </c>
      <c r="N170" s="120">
        <f>SUM(N171:N173)</f>
        <v>17069.099999999999</v>
      </c>
      <c r="O170" s="173">
        <f t="shared" si="23"/>
        <v>100</v>
      </c>
    </row>
    <row r="171" spans="1:15" s="4" customFormat="1" ht="21.75" customHeight="1">
      <c r="A171" s="190" t="s">
        <v>494</v>
      </c>
      <c r="B171" s="176">
        <v>460</v>
      </c>
      <c r="C171" s="28" t="s">
        <v>471</v>
      </c>
      <c r="D171" s="28" t="s">
        <v>743</v>
      </c>
      <c r="E171" s="28" t="s">
        <v>506</v>
      </c>
      <c r="F171" s="21"/>
      <c r="G171" s="27"/>
      <c r="H171" s="25"/>
      <c r="I171" s="174"/>
      <c r="J171" s="131"/>
      <c r="K171" s="131"/>
      <c r="L171" s="120"/>
      <c r="M171" s="131">
        <v>560</v>
      </c>
      <c r="N171" s="131">
        <v>560</v>
      </c>
      <c r="O171" s="177">
        <f t="shared" si="23"/>
        <v>100</v>
      </c>
    </row>
    <row r="172" spans="1:15" ht="29.25" customHeight="1">
      <c r="A172" s="49" t="s">
        <v>470</v>
      </c>
      <c r="B172" s="176">
        <v>460</v>
      </c>
      <c r="C172" s="28" t="s">
        <v>471</v>
      </c>
      <c r="D172" s="28" t="s">
        <v>509</v>
      </c>
      <c r="E172" s="28" t="s">
        <v>506</v>
      </c>
      <c r="F172" s="25">
        <f>SUM(F173,F175)</f>
        <v>5521</v>
      </c>
      <c r="G172" s="25"/>
      <c r="H172" s="25">
        <f t="shared" si="25"/>
        <v>5521</v>
      </c>
      <c r="I172" s="175"/>
      <c r="J172" s="131">
        <f t="shared" si="24"/>
        <v>5521</v>
      </c>
      <c r="K172" s="131"/>
      <c r="L172" s="131"/>
      <c r="M172" s="131">
        <v>842</v>
      </c>
      <c r="N172" s="131">
        <v>842</v>
      </c>
      <c r="O172" s="177">
        <f t="shared" si="23"/>
        <v>100</v>
      </c>
    </row>
    <row r="173" spans="1:15" ht="27.75" customHeight="1">
      <c r="A173" s="49" t="s">
        <v>501</v>
      </c>
      <c r="B173" s="176">
        <v>460</v>
      </c>
      <c r="C173" s="28" t="s">
        <v>471</v>
      </c>
      <c r="D173" s="28" t="s">
        <v>510</v>
      </c>
      <c r="E173" s="28" t="s">
        <v>506</v>
      </c>
      <c r="F173" s="25">
        <f>SUM(F174)</f>
        <v>4825</v>
      </c>
      <c r="G173" s="25"/>
      <c r="H173" s="25">
        <f t="shared" si="25"/>
        <v>4825</v>
      </c>
      <c r="I173" s="175"/>
      <c r="J173" s="131">
        <f t="shared" si="24"/>
        <v>4825</v>
      </c>
      <c r="K173" s="131"/>
      <c r="L173" s="131"/>
      <c r="M173" s="131">
        <v>15667.1</v>
      </c>
      <c r="N173" s="131">
        <v>15667.1</v>
      </c>
      <c r="O173" s="177">
        <f t="shared" si="23"/>
        <v>100</v>
      </c>
    </row>
    <row r="174" spans="1:15" s="3" customFormat="1" ht="44.25" customHeight="1">
      <c r="A174" s="20" t="s">
        <v>85</v>
      </c>
      <c r="B174" s="19">
        <v>461</v>
      </c>
      <c r="C174" s="23"/>
      <c r="D174" s="28"/>
      <c r="E174" s="28"/>
      <c r="F174" s="25">
        <v>4825</v>
      </c>
      <c r="G174" s="25"/>
      <c r="H174" s="21">
        <f t="shared" si="25"/>
        <v>4825</v>
      </c>
      <c r="I174" s="175"/>
      <c r="J174" s="131">
        <f t="shared" si="24"/>
        <v>4825</v>
      </c>
      <c r="K174" s="131"/>
      <c r="L174" s="131"/>
      <c r="M174" s="120">
        <f>M175</f>
        <v>9809.7000000000007</v>
      </c>
      <c r="N174" s="120">
        <f>N175</f>
        <v>9615.9</v>
      </c>
      <c r="O174" s="177">
        <f t="shared" si="23"/>
        <v>98.024404416037186</v>
      </c>
    </row>
    <row r="175" spans="1:15" s="3" customFormat="1" ht="21" customHeight="1">
      <c r="A175" s="20" t="s">
        <v>72</v>
      </c>
      <c r="B175" s="19">
        <v>461</v>
      </c>
      <c r="C175" s="191" t="s">
        <v>73</v>
      </c>
      <c r="D175" s="28"/>
      <c r="E175" s="28"/>
      <c r="F175" s="25">
        <f>SUM(F176:F177)</f>
        <v>696</v>
      </c>
      <c r="G175" s="25"/>
      <c r="H175" s="21">
        <f t="shared" si="25"/>
        <v>696</v>
      </c>
      <c r="I175" s="175"/>
      <c r="J175" s="131">
        <f t="shared" si="24"/>
        <v>696</v>
      </c>
      <c r="K175" s="131"/>
      <c r="L175" s="131"/>
      <c r="M175" s="120">
        <f>M176+M186</f>
        <v>9809.7000000000007</v>
      </c>
      <c r="N175" s="120">
        <f>N176+N186</f>
        <v>9615.9</v>
      </c>
      <c r="O175" s="177">
        <f t="shared" si="23"/>
        <v>98.024404416037186</v>
      </c>
    </row>
    <row r="176" spans="1:15" s="3" customFormat="1" ht="20.25" customHeight="1">
      <c r="A176" s="20" t="s">
        <v>137</v>
      </c>
      <c r="B176" s="19">
        <v>461</v>
      </c>
      <c r="C176" s="18" t="s">
        <v>167</v>
      </c>
      <c r="D176" s="22"/>
      <c r="E176" s="26"/>
      <c r="F176" s="25">
        <v>686</v>
      </c>
      <c r="G176" s="138"/>
      <c r="H176" s="25">
        <f t="shared" si="25"/>
        <v>686</v>
      </c>
      <c r="I176" s="175"/>
      <c r="J176" s="131">
        <f t="shared" si="24"/>
        <v>686</v>
      </c>
      <c r="K176" s="131"/>
      <c r="L176" s="131"/>
      <c r="M176" s="120">
        <f>M177</f>
        <v>6809.7</v>
      </c>
      <c r="N176" s="120">
        <f>N177</f>
        <v>6733.9</v>
      </c>
      <c r="O176" s="177">
        <f t="shared" si="23"/>
        <v>98.886881947809741</v>
      </c>
    </row>
    <row r="177" spans="1:15" s="3" customFormat="1" ht="31.5" customHeight="1">
      <c r="A177" s="20" t="s">
        <v>134</v>
      </c>
      <c r="B177" s="19">
        <v>461</v>
      </c>
      <c r="C177" s="18" t="s">
        <v>167</v>
      </c>
      <c r="D177" s="22" t="s">
        <v>233</v>
      </c>
      <c r="E177" s="22"/>
      <c r="F177" s="25">
        <v>10</v>
      </c>
      <c r="G177" s="138"/>
      <c r="H177" s="25">
        <f t="shared" si="25"/>
        <v>10</v>
      </c>
      <c r="I177" s="175"/>
      <c r="J177" s="131">
        <f t="shared" si="24"/>
        <v>10</v>
      </c>
      <c r="K177" s="131"/>
      <c r="L177" s="131"/>
      <c r="M177" s="120">
        <f>M178</f>
        <v>6809.7</v>
      </c>
      <c r="N177" s="120">
        <f>N178</f>
        <v>6733.9</v>
      </c>
      <c r="O177" s="177">
        <f t="shared" si="23"/>
        <v>98.886881947809741</v>
      </c>
    </row>
    <row r="178" spans="1:15" s="3" customFormat="1" ht="43.5" customHeight="1">
      <c r="A178" s="35" t="s">
        <v>210</v>
      </c>
      <c r="B178" s="176">
        <v>461</v>
      </c>
      <c r="C178" s="23" t="s">
        <v>167</v>
      </c>
      <c r="D178" s="24" t="s">
        <v>295</v>
      </c>
      <c r="E178" s="24"/>
      <c r="F178" s="25"/>
      <c r="G178" s="138"/>
      <c r="H178" s="25"/>
      <c r="I178" s="175"/>
      <c r="J178" s="131"/>
      <c r="K178" s="131"/>
      <c r="L178" s="131"/>
      <c r="M178" s="131">
        <f>M179+M181+M182+M183</f>
        <v>6809.7</v>
      </c>
      <c r="N178" s="131">
        <f>N179+N181+N182+N183</f>
        <v>6733.9</v>
      </c>
      <c r="O178" s="177">
        <f t="shared" si="23"/>
        <v>98.886881947809741</v>
      </c>
    </row>
    <row r="179" spans="1:15" s="3" customFormat="1" ht="30" customHeight="1">
      <c r="A179" s="35" t="s">
        <v>92</v>
      </c>
      <c r="B179" s="176">
        <v>461</v>
      </c>
      <c r="C179" s="23" t="s">
        <v>167</v>
      </c>
      <c r="D179" s="24" t="s">
        <v>296</v>
      </c>
      <c r="E179" s="24"/>
      <c r="F179" s="21">
        <f>F180</f>
        <v>1700</v>
      </c>
      <c r="G179" s="138"/>
      <c r="H179" s="25">
        <f t="shared" si="25"/>
        <v>1700</v>
      </c>
      <c r="I179" s="175"/>
      <c r="J179" s="131">
        <f t="shared" si="24"/>
        <v>1700</v>
      </c>
      <c r="K179" s="131"/>
      <c r="L179" s="131"/>
      <c r="M179" s="131">
        <f>M180</f>
        <v>5193</v>
      </c>
      <c r="N179" s="131">
        <f>N180</f>
        <v>5187.3</v>
      </c>
      <c r="O179" s="177">
        <f t="shared" si="23"/>
        <v>99.890236857307912</v>
      </c>
    </row>
    <row r="180" spans="1:15" s="4" customFormat="1" ht="31.5" customHeight="1">
      <c r="A180" s="35" t="s">
        <v>94</v>
      </c>
      <c r="B180" s="176">
        <v>461</v>
      </c>
      <c r="C180" s="23" t="s">
        <v>167</v>
      </c>
      <c r="D180" s="24" t="s">
        <v>296</v>
      </c>
      <c r="E180" s="24" t="s">
        <v>93</v>
      </c>
      <c r="F180" s="21">
        <f>SUM(F181)</f>
        <v>1700</v>
      </c>
      <c r="G180" s="25"/>
      <c r="H180" s="21">
        <f t="shared" si="25"/>
        <v>1700</v>
      </c>
      <c r="I180" s="174"/>
      <c r="J180" s="131">
        <f t="shared" si="24"/>
        <v>1700</v>
      </c>
      <c r="K180" s="131"/>
      <c r="L180" s="120"/>
      <c r="M180" s="131">
        <v>5193</v>
      </c>
      <c r="N180" s="131">
        <v>5187.3</v>
      </c>
      <c r="O180" s="177">
        <f t="shared" si="23"/>
        <v>99.890236857307912</v>
      </c>
    </row>
    <row r="181" spans="1:15" s="3" customFormat="1" ht="32.25" customHeight="1">
      <c r="A181" s="35" t="s">
        <v>640</v>
      </c>
      <c r="B181" s="176">
        <v>461</v>
      </c>
      <c r="C181" s="23" t="s">
        <v>167</v>
      </c>
      <c r="D181" s="24" t="s">
        <v>675</v>
      </c>
      <c r="E181" s="24" t="s">
        <v>93</v>
      </c>
      <c r="F181" s="25">
        <f>SUM(F182)</f>
        <v>1700</v>
      </c>
      <c r="G181" s="25"/>
      <c r="H181" s="21">
        <f t="shared" si="25"/>
        <v>1700</v>
      </c>
      <c r="I181" s="175"/>
      <c r="J181" s="131">
        <f t="shared" si="24"/>
        <v>1700</v>
      </c>
      <c r="K181" s="131"/>
      <c r="L181" s="131"/>
      <c r="M181" s="131">
        <v>344</v>
      </c>
      <c r="N181" s="131">
        <v>344</v>
      </c>
      <c r="O181" s="177">
        <f t="shared" si="23"/>
        <v>100</v>
      </c>
    </row>
    <row r="182" spans="1:15" s="3" customFormat="1" ht="28.5" customHeight="1">
      <c r="A182" s="35" t="s">
        <v>641</v>
      </c>
      <c r="B182" s="176">
        <v>461</v>
      </c>
      <c r="C182" s="23" t="s">
        <v>167</v>
      </c>
      <c r="D182" s="24" t="s">
        <v>676</v>
      </c>
      <c r="E182" s="24" t="s">
        <v>93</v>
      </c>
      <c r="F182" s="25">
        <f>SUM(F183)</f>
        <v>1700</v>
      </c>
      <c r="G182" s="21"/>
      <c r="H182" s="21">
        <f t="shared" si="25"/>
        <v>1700</v>
      </c>
      <c r="I182" s="175"/>
      <c r="J182" s="131">
        <f t="shared" si="24"/>
        <v>1700</v>
      </c>
      <c r="K182" s="131"/>
      <c r="L182" s="131"/>
      <c r="M182" s="131">
        <v>218.7</v>
      </c>
      <c r="N182" s="131">
        <v>218.7</v>
      </c>
      <c r="O182" s="177">
        <f t="shared" si="23"/>
        <v>100</v>
      </c>
    </row>
    <row r="183" spans="1:15" s="3" customFormat="1" ht="34.5" customHeight="1">
      <c r="A183" s="35" t="s">
        <v>95</v>
      </c>
      <c r="B183" s="176">
        <v>461</v>
      </c>
      <c r="C183" s="23" t="s">
        <v>167</v>
      </c>
      <c r="D183" s="24" t="s">
        <v>297</v>
      </c>
      <c r="E183" s="24"/>
      <c r="F183" s="25">
        <v>1700</v>
      </c>
      <c r="G183" s="25"/>
      <c r="H183" s="25">
        <f t="shared" si="25"/>
        <v>1700</v>
      </c>
      <c r="I183" s="175"/>
      <c r="J183" s="131">
        <f t="shared" si="24"/>
        <v>1700</v>
      </c>
      <c r="K183" s="131"/>
      <c r="L183" s="131"/>
      <c r="M183" s="131">
        <f>M184+M185</f>
        <v>1054</v>
      </c>
      <c r="N183" s="131">
        <v>983.9</v>
      </c>
      <c r="O183" s="177">
        <f t="shared" si="23"/>
        <v>93.349146110056921</v>
      </c>
    </row>
    <row r="184" spans="1:15" s="3" customFormat="1" ht="42.75" customHeight="1">
      <c r="A184" s="35" t="s">
        <v>90</v>
      </c>
      <c r="B184" s="176">
        <v>461</v>
      </c>
      <c r="C184" s="23" t="s">
        <v>167</v>
      </c>
      <c r="D184" s="24" t="s">
        <v>297</v>
      </c>
      <c r="E184" s="24" t="s">
        <v>89</v>
      </c>
      <c r="F184" s="21">
        <f>F185</f>
        <v>5520</v>
      </c>
      <c r="G184" s="25"/>
      <c r="H184" s="25">
        <f t="shared" si="25"/>
        <v>5520</v>
      </c>
      <c r="I184" s="175"/>
      <c r="J184" s="131">
        <f t="shared" si="24"/>
        <v>5520</v>
      </c>
      <c r="K184" s="131"/>
      <c r="L184" s="131"/>
      <c r="M184" s="131">
        <v>1050</v>
      </c>
      <c r="N184" s="131">
        <v>978</v>
      </c>
      <c r="O184" s="177">
        <f t="shared" si="23"/>
        <v>93.142857142857139</v>
      </c>
    </row>
    <row r="185" spans="1:15" s="3" customFormat="1" ht="21" customHeight="1">
      <c r="A185" s="35" t="s">
        <v>106</v>
      </c>
      <c r="B185" s="176">
        <v>461</v>
      </c>
      <c r="C185" s="23" t="s">
        <v>167</v>
      </c>
      <c r="D185" s="24" t="s">
        <v>297</v>
      </c>
      <c r="E185" s="24" t="s">
        <v>105</v>
      </c>
      <c r="F185" s="21">
        <f>F186</f>
        <v>5520</v>
      </c>
      <c r="G185" s="25"/>
      <c r="H185" s="25">
        <f t="shared" si="25"/>
        <v>5520</v>
      </c>
      <c r="I185" s="175"/>
      <c r="J185" s="131">
        <f t="shared" si="24"/>
        <v>5520</v>
      </c>
      <c r="K185" s="131"/>
      <c r="L185" s="131"/>
      <c r="M185" s="131">
        <v>4</v>
      </c>
      <c r="N185" s="131">
        <v>4</v>
      </c>
      <c r="O185" s="177">
        <f t="shared" si="23"/>
        <v>100</v>
      </c>
    </row>
    <row r="186" spans="1:15" s="3" customFormat="1" ht="34.5" customHeight="1">
      <c r="A186" s="41" t="s">
        <v>173</v>
      </c>
      <c r="B186" s="183">
        <v>461</v>
      </c>
      <c r="C186" s="18" t="s">
        <v>153</v>
      </c>
      <c r="D186" s="24"/>
      <c r="E186" s="24"/>
      <c r="F186" s="21">
        <f>F187</f>
        <v>5520</v>
      </c>
      <c r="G186" s="25"/>
      <c r="H186" s="25">
        <f t="shared" si="25"/>
        <v>5520</v>
      </c>
      <c r="I186" s="175"/>
      <c r="J186" s="131">
        <f t="shared" si="24"/>
        <v>5520</v>
      </c>
      <c r="K186" s="131"/>
      <c r="L186" s="131"/>
      <c r="M186" s="120">
        <f t="shared" ref="M186:N189" si="27">M187</f>
        <v>3000</v>
      </c>
      <c r="N186" s="120">
        <f t="shared" si="27"/>
        <v>2882</v>
      </c>
      <c r="O186" s="177">
        <f t="shared" si="23"/>
        <v>96.066666666666663</v>
      </c>
    </row>
    <row r="187" spans="1:15" s="3" customFormat="1" ht="42.75" customHeight="1">
      <c r="A187" s="41" t="s">
        <v>677</v>
      </c>
      <c r="B187" s="19">
        <v>461</v>
      </c>
      <c r="C187" s="18" t="s">
        <v>153</v>
      </c>
      <c r="D187" s="22" t="s">
        <v>298</v>
      </c>
      <c r="E187" s="22"/>
      <c r="F187" s="25">
        <f>SUM(F189)</f>
        <v>5520</v>
      </c>
      <c r="G187" s="21"/>
      <c r="H187" s="21">
        <f t="shared" si="25"/>
        <v>5520</v>
      </c>
      <c r="I187" s="175"/>
      <c r="J187" s="131">
        <f t="shared" si="24"/>
        <v>5520</v>
      </c>
      <c r="K187" s="131"/>
      <c r="L187" s="131"/>
      <c r="M187" s="120">
        <f t="shared" si="27"/>
        <v>3000</v>
      </c>
      <c r="N187" s="120">
        <f t="shared" si="27"/>
        <v>2882</v>
      </c>
      <c r="O187" s="177">
        <f t="shared" si="23"/>
        <v>96.066666666666663</v>
      </c>
    </row>
    <row r="188" spans="1:15" s="3" customFormat="1" ht="42" customHeight="1">
      <c r="A188" s="35" t="s">
        <v>299</v>
      </c>
      <c r="B188" s="176">
        <v>461</v>
      </c>
      <c r="C188" s="23" t="s">
        <v>153</v>
      </c>
      <c r="D188" s="24" t="s">
        <v>300</v>
      </c>
      <c r="E188" s="24"/>
      <c r="F188" s="25">
        <f>SUM(F189)</f>
        <v>5520</v>
      </c>
      <c r="G188" s="25"/>
      <c r="H188" s="25">
        <f t="shared" si="25"/>
        <v>5520</v>
      </c>
      <c r="I188" s="175"/>
      <c r="J188" s="131">
        <f t="shared" si="24"/>
        <v>5520</v>
      </c>
      <c r="K188" s="131"/>
      <c r="L188" s="131"/>
      <c r="M188" s="131">
        <f t="shared" si="27"/>
        <v>3000</v>
      </c>
      <c r="N188" s="131">
        <f t="shared" si="27"/>
        <v>2882</v>
      </c>
      <c r="O188" s="177">
        <f t="shared" si="23"/>
        <v>96.066666666666663</v>
      </c>
    </row>
    <row r="189" spans="1:15" s="3" customFormat="1" ht="34.5" customHeight="1">
      <c r="A189" s="10" t="s">
        <v>222</v>
      </c>
      <c r="B189" s="176">
        <v>461</v>
      </c>
      <c r="C189" s="23" t="s">
        <v>153</v>
      </c>
      <c r="D189" s="24" t="s">
        <v>301</v>
      </c>
      <c r="E189" s="24"/>
      <c r="F189" s="25">
        <f>SUM(F190,F191,F192)</f>
        <v>5520</v>
      </c>
      <c r="G189" s="27"/>
      <c r="H189" s="21">
        <f t="shared" si="25"/>
        <v>5520</v>
      </c>
      <c r="I189" s="175">
        <v>14500</v>
      </c>
      <c r="J189" s="120">
        <f t="shared" si="24"/>
        <v>20020</v>
      </c>
      <c r="K189" s="120"/>
      <c r="L189" s="120">
        <f>L190+L194</f>
        <v>0</v>
      </c>
      <c r="M189" s="131">
        <f t="shared" si="27"/>
        <v>3000</v>
      </c>
      <c r="N189" s="131">
        <f t="shared" si="27"/>
        <v>2882</v>
      </c>
      <c r="O189" s="177">
        <f t="shared" si="23"/>
        <v>96.066666666666663</v>
      </c>
    </row>
    <row r="190" spans="1:15" s="4" customFormat="1" ht="41.25" customHeight="1">
      <c r="A190" s="10" t="s">
        <v>90</v>
      </c>
      <c r="B190" s="176">
        <v>461</v>
      </c>
      <c r="C190" s="23" t="s">
        <v>153</v>
      </c>
      <c r="D190" s="24" t="s">
        <v>301</v>
      </c>
      <c r="E190" s="24" t="s">
        <v>89</v>
      </c>
      <c r="F190" s="25">
        <v>4270</v>
      </c>
      <c r="G190" s="29"/>
      <c r="H190" s="25">
        <f t="shared" si="25"/>
        <v>4270</v>
      </c>
      <c r="I190" s="174"/>
      <c r="J190" s="131">
        <f t="shared" si="24"/>
        <v>4270</v>
      </c>
      <c r="K190" s="131"/>
      <c r="L190" s="131">
        <f>L191</f>
        <v>0</v>
      </c>
      <c r="M190" s="131">
        <v>3000</v>
      </c>
      <c r="N190" s="131">
        <v>2882</v>
      </c>
      <c r="O190" s="177">
        <f t="shared" si="23"/>
        <v>96.066666666666663</v>
      </c>
    </row>
    <row r="191" spans="1:15" s="4" customFormat="1" ht="57.75" hidden="1" customHeight="1" thickBot="1">
      <c r="A191" s="20" t="s">
        <v>678</v>
      </c>
      <c r="B191" s="19">
        <v>461</v>
      </c>
      <c r="C191" s="8"/>
      <c r="D191" s="22" t="s">
        <v>517</v>
      </c>
      <c r="E191" s="22"/>
      <c r="F191" s="29">
        <v>1230</v>
      </c>
      <c r="G191" s="25"/>
      <c r="H191" s="25">
        <f t="shared" si="25"/>
        <v>1230</v>
      </c>
      <c r="I191" s="174"/>
      <c r="J191" s="131">
        <f t="shared" si="24"/>
        <v>1230</v>
      </c>
      <c r="K191" s="131"/>
      <c r="L191" s="131">
        <f>L192</f>
        <v>0</v>
      </c>
      <c r="M191" s="120"/>
      <c r="N191" s="131"/>
      <c r="O191" s="177" t="e">
        <f t="shared" si="23"/>
        <v>#DIV/0!</v>
      </c>
    </row>
    <row r="192" spans="1:15" s="4" customFormat="1" ht="41.25" hidden="1" customHeight="1" thickBot="1">
      <c r="A192" s="192" t="s">
        <v>679</v>
      </c>
      <c r="B192" s="19">
        <v>461</v>
      </c>
      <c r="C192" s="8" t="s">
        <v>680</v>
      </c>
      <c r="D192" s="24"/>
      <c r="E192" s="24"/>
      <c r="F192" s="29">
        <v>20</v>
      </c>
      <c r="G192" s="25"/>
      <c r="H192" s="25">
        <f t="shared" si="25"/>
        <v>20</v>
      </c>
      <c r="I192" s="174"/>
      <c r="J192" s="131">
        <f t="shared" si="24"/>
        <v>20</v>
      </c>
      <c r="K192" s="131"/>
      <c r="L192" s="131">
        <f>L193</f>
        <v>0</v>
      </c>
      <c r="M192" s="120"/>
      <c r="N192" s="131"/>
      <c r="O192" s="177" t="e">
        <f t="shared" si="23"/>
        <v>#DIV/0!</v>
      </c>
    </row>
    <row r="193" spans="1:15" s="4" customFormat="1" ht="46.5" hidden="1" customHeight="1">
      <c r="A193" s="35" t="s">
        <v>681</v>
      </c>
      <c r="B193" s="176">
        <v>461</v>
      </c>
      <c r="C193" s="13" t="s">
        <v>680</v>
      </c>
      <c r="D193" s="24" t="s">
        <v>682</v>
      </c>
      <c r="E193" s="24"/>
      <c r="F193" s="27">
        <f>F198+F211+F194</f>
        <v>51382</v>
      </c>
      <c r="G193" s="21"/>
      <c r="H193" s="21">
        <f t="shared" si="25"/>
        <v>51382</v>
      </c>
      <c r="I193" s="174">
        <f>I198</f>
        <v>1655</v>
      </c>
      <c r="J193" s="120">
        <f t="shared" si="24"/>
        <v>53037</v>
      </c>
      <c r="K193" s="120"/>
      <c r="L193" s="120">
        <f>L204</f>
        <v>0</v>
      </c>
      <c r="M193" s="120"/>
      <c r="N193" s="120"/>
      <c r="O193" s="173" t="e">
        <f t="shared" si="23"/>
        <v>#DIV/0!</v>
      </c>
    </row>
    <row r="194" spans="1:15" s="4" customFormat="1" ht="42" hidden="1" customHeight="1">
      <c r="A194" s="35" t="s">
        <v>90</v>
      </c>
      <c r="B194" s="176">
        <v>461</v>
      </c>
      <c r="C194" s="13" t="s">
        <v>680</v>
      </c>
      <c r="D194" s="24" t="s">
        <v>682</v>
      </c>
      <c r="E194" s="24" t="s">
        <v>89</v>
      </c>
      <c r="F194" s="27">
        <f>F195</f>
        <v>0</v>
      </c>
      <c r="G194" s="21"/>
      <c r="H194" s="21">
        <f t="shared" si="25"/>
        <v>0</v>
      </c>
      <c r="I194" s="174"/>
      <c r="J194" s="131">
        <f t="shared" si="24"/>
        <v>0</v>
      </c>
      <c r="K194" s="131"/>
      <c r="L194" s="120">
        <f>L195</f>
        <v>0</v>
      </c>
      <c r="M194" s="120"/>
      <c r="N194" s="120"/>
      <c r="O194" s="177" t="e">
        <f t="shared" si="23"/>
        <v>#DIV/0!</v>
      </c>
    </row>
    <row r="195" spans="1:15" s="4" customFormat="1" ht="33.75" customHeight="1">
      <c r="A195" s="20" t="s">
        <v>221</v>
      </c>
      <c r="B195" s="19">
        <v>463</v>
      </c>
      <c r="C195" s="23"/>
      <c r="D195" s="24"/>
      <c r="E195" s="24"/>
      <c r="F195" s="27">
        <f>F196</f>
        <v>0</v>
      </c>
      <c r="G195" s="21"/>
      <c r="H195" s="21">
        <f t="shared" si="25"/>
        <v>0</v>
      </c>
      <c r="I195" s="174"/>
      <c r="J195" s="131">
        <f t="shared" si="24"/>
        <v>0</v>
      </c>
      <c r="K195" s="131"/>
      <c r="L195" s="131"/>
      <c r="M195" s="120">
        <f t="shared" ref="M195:N199" si="28">M196</f>
        <v>6352</v>
      </c>
      <c r="N195" s="120">
        <f t="shared" si="28"/>
        <v>6310.2000000000007</v>
      </c>
      <c r="O195" s="173">
        <f t="shared" si="23"/>
        <v>99.341939546599505</v>
      </c>
    </row>
    <row r="196" spans="1:15" s="4" customFormat="1" ht="39.75" customHeight="1">
      <c r="A196" s="14" t="s">
        <v>70</v>
      </c>
      <c r="B196" s="19">
        <v>463</v>
      </c>
      <c r="C196" s="18" t="s">
        <v>71</v>
      </c>
      <c r="D196" s="22"/>
      <c r="E196" s="22"/>
      <c r="F196" s="29">
        <f>F197</f>
        <v>0</v>
      </c>
      <c r="G196" s="21"/>
      <c r="H196" s="21">
        <f t="shared" si="25"/>
        <v>0</v>
      </c>
      <c r="I196" s="174"/>
      <c r="J196" s="131">
        <f t="shared" si="24"/>
        <v>0</v>
      </c>
      <c r="K196" s="131"/>
      <c r="L196" s="131"/>
      <c r="M196" s="120">
        <f t="shared" si="28"/>
        <v>6352</v>
      </c>
      <c r="N196" s="120">
        <f t="shared" si="28"/>
        <v>6310.2000000000007</v>
      </c>
      <c r="O196" s="173">
        <f t="shared" si="23"/>
        <v>99.341939546599505</v>
      </c>
    </row>
    <row r="197" spans="1:15" s="4" customFormat="1" ht="54.75" customHeight="1">
      <c r="A197" s="14" t="s">
        <v>218</v>
      </c>
      <c r="B197" s="19">
        <v>463</v>
      </c>
      <c r="C197" s="18" t="s">
        <v>91</v>
      </c>
      <c r="D197" s="22"/>
      <c r="E197" s="22"/>
      <c r="F197" s="29">
        <v>0</v>
      </c>
      <c r="G197" s="25"/>
      <c r="H197" s="25">
        <f t="shared" si="25"/>
        <v>0</v>
      </c>
      <c r="I197" s="174"/>
      <c r="J197" s="131">
        <f t="shared" si="24"/>
        <v>0</v>
      </c>
      <c r="K197" s="131"/>
      <c r="L197" s="131"/>
      <c r="M197" s="120">
        <f t="shared" si="28"/>
        <v>6352</v>
      </c>
      <c r="N197" s="120">
        <f t="shared" si="28"/>
        <v>6310.2000000000007</v>
      </c>
      <c r="O197" s="173">
        <f t="shared" si="23"/>
        <v>99.341939546599505</v>
      </c>
    </row>
    <row r="198" spans="1:15" s="4" customFormat="1" ht="40.5" customHeight="1">
      <c r="A198" s="14" t="s">
        <v>683</v>
      </c>
      <c r="B198" s="19">
        <v>463</v>
      </c>
      <c r="C198" s="22" t="s">
        <v>91</v>
      </c>
      <c r="D198" s="22" t="s">
        <v>302</v>
      </c>
      <c r="E198" s="24"/>
      <c r="F198" s="27">
        <f>F199</f>
        <v>35867</v>
      </c>
      <c r="G198" s="25"/>
      <c r="H198" s="21">
        <f t="shared" si="25"/>
        <v>35867</v>
      </c>
      <c r="I198" s="174">
        <f>I199</f>
        <v>1655</v>
      </c>
      <c r="J198" s="120">
        <f t="shared" si="24"/>
        <v>37522</v>
      </c>
      <c r="K198" s="120"/>
      <c r="L198" s="120"/>
      <c r="M198" s="120">
        <f t="shared" si="28"/>
        <v>6352</v>
      </c>
      <c r="N198" s="120">
        <f t="shared" si="28"/>
        <v>6310.2000000000007</v>
      </c>
      <c r="O198" s="173">
        <f t="shared" si="23"/>
        <v>99.341939546599505</v>
      </c>
    </row>
    <row r="199" spans="1:15" s="4" customFormat="1" ht="39.75" customHeight="1">
      <c r="A199" s="45" t="s">
        <v>303</v>
      </c>
      <c r="B199" s="176">
        <v>463</v>
      </c>
      <c r="C199" s="24" t="s">
        <v>91</v>
      </c>
      <c r="D199" s="24" t="s">
        <v>304</v>
      </c>
      <c r="E199" s="24"/>
      <c r="F199" s="27">
        <f>F200</f>
        <v>35867</v>
      </c>
      <c r="G199" s="21"/>
      <c r="H199" s="21">
        <f t="shared" si="25"/>
        <v>35867</v>
      </c>
      <c r="I199" s="174">
        <f>I204</f>
        <v>1655</v>
      </c>
      <c r="J199" s="120">
        <f t="shared" si="24"/>
        <v>37522</v>
      </c>
      <c r="K199" s="120"/>
      <c r="L199" s="120"/>
      <c r="M199" s="131">
        <f t="shared" si="28"/>
        <v>6352</v>
      </c>
      <c r="N199" s="131">
        <f t="shared" si="28"/>
        <v>6310.2000000000007</v>
      </c>
      <c r="O199" s="177">
        <f t="shared" si="23"/>
        <v>99.341939546599505</v>
      </c>
    </row>
    <row r="200" spans="1:15" s="4" customFormat="1" ht="41.25" customHeight="1">
      <c r="A200" s="42" t="s">
        <v>83</v>
      </c>
      <c r="B200" s="176">
        <v>463</v>
      </c>
      <c r="C200" s="24" t="s">
        <v>91</v>
      </c>
      <c r="D200" s="24" t="s">
        <v>305</v>
      </c>
      <c r="E200" s="24"/>
      <c r="F200" s="29">
        <f>F201+F205</f>
        <v>35867</v>
      </c>
      <c r="G200" s="21"/>
      <c r="H200" s="25">
        <f t="shared" si="25"/>
        <v>35867</v>
      </c>
      <c r="I200" s="174"/>
      <c r="J200" s="131">
        <f t="shared" si="24"/>
        <v>35867</v>
      </c>
      <c r="K200" s="131"/>
      <c r="L200" s="131"/>
      <c r="M200" s="131">
        <f>SUM(M201:M202)</f>
        <v>6352</v>
      </c>
      <c r="N200" s="131">
        <f>SUM(N201:N202)</f>
        <v>6310.2000000000007</v>
      </c>
      <c r="O200" s="177">
        <f t="shared" si="23"/>
        <v>99.341939546599505</v>
      </c>
    </row>
    <row r="201" spans="1:15" s="4" customFormat="1" ht="30" customHeight="1">
      <c r="A201" s="35" t="s">
        <v>215</v>
      </c>
      <c r="B201" s="176">
        <v>463</v>
      </c>
      <c r="C201" s="24" t="s">
        <v>91</v>
      </c>
      <c r="D201" s="24" t="s">
        <v>305</v>
      </c>
      <c r="E201" s="24" t="s">
        <v>212</v>
      </c>
      <c r="F201" s="29">
        <f>F202+F203</f>
        <v>34367</v>
      </c>
      <c r="G201" s="21"/>
      <c r="H201" s="25">
        <f t="shared" si="25"/>
        <v>34367</v>
      </c>
      <c r="I201" s="174"/>
      <c r="J201" s="131">
        <f t="shared" si="24"/>
        <v>34367</v>
      </c>
      <c r="K201" s="131"/>
      <c r="L201" s="120"/>
      <c r="M201" s="131">
        <v>5283.6</v>
      </c>
      <c r="N201" s="131">
        <v>5283.6</v>
      </c>
      <c r="O201" s="177">
        <f t="shared" si="23"/>
        <v>100</v>
      </c>
    </row>
    <row r="202" spans="1:15" s="4" customFormat="1" ht="45" customHeight="1">
      <c r="A202" s="35" t="s">
        <v>90</v>
      </c>
      <c r="B202" s="176">
        <v>463</v>
      </c>
      <c r="C202" s="28" t="s">
        <v>91</v>
      </c>
      <c r="D202" s="24" t="s">
        <v>305</v>
      </c>
      <c r="E202" s="28" t="s">
        <v>89</v>
      </c>
      <c r="F202" s="29">
        <v>34099.699999999997</v>
      </c>
      <c r="G202" s="21"/>
      <c r="H202" s="25">
        <f t="shared" si="25"/>
        <v>34099.699999999997</v>
      </c>
      <c r="I202" s="174"/>
      <c r="J202" s="131">
        <f t="shared" si="24"/>
        <v>34099.699999999997</v>
      </c>
      <c r="K202" s="131"/>
      <c r="L202" s="120"/>
      <c r="M202" s="131">
        <v>1068.4000000000001</v>
      </c>
      <c r="N202" s="131">
        <v>1026.5999999999999</v>
      </c>
      <c r="O202" s="177">
        <f t="shared" si="23"/>
        <v>96.087607637588903</v>
      </c>
    </row>
    <row r="203" spans="1:15" s="4" customFormat="1" ht="44.25" hidden="1" customHeight="1">
      <c r="A203" s="35" t="s">
        <v>106</v>
      </c>
      <c r="B203" s="176">
        <v>463</v>
      </c>
      <c r="C203" s="28" t="s">
        <v>91</v>
      </c>
      <c r="D203" s="24" t="s">
        <v>305</v>
      </c>
      <c r="E203" s="24" t="s">
        <v>105</v>
      </c>
      <c r="F203" s="29">
        <v>267.3</v>
      </c>
      <c r="G203" s="25"/>
      <c r="H203" s="25">
        <f t="shared" si="25"/>
        <v>267.3</v>
      </c>
      <c r="I203" s="174"/>
      <c r="J203" s="131">
        <f t="shared" si="24"/>
        <v>267.3</v>
      </c>
      <c r="K203" s="131"/>
      <c r="L203" s="120"/>
      <c r="M203" s="120"/>
      <c r="N203" s="131"/>
      <c r="O203" s="177" t="e">
        <f t="shared" si="23"/>
        <v>#DIV/0!</v>
      </c>
    </row>
    <row r="204" spans="1:15" s="4" customFormat="1" ht="39.75" customHeight="1">
      <c r="A204" s="193" t="s">
        <v>41</v>
      </c>
      <c r="B204" s="19">
        <v>464</v>
      </c>
      <c r="C204" s="28"/>
      <c r="D204" s="24"/>
      <c r="E204" s="28"/>
      <c r="F204" s="25"/>
      <c r="G204" s="21"/>
      <c r="H204" s="25">
        <f>F204+G204</f>
        <v>0</v>
      </c>
      <c r="I204" s="175">
        <v>1655</v>
      </c>
      <c r="J204" s="131">
        <f t="shared" si="24"/>
        <v>1655</v>
      </c>
      <c r="K204" s="131"/>
      <c r="L204" s="131"/>
      <c r="M204" s="120">
        <f>M205+M216+M224</f>
        <v>157259.70000000001</v>
      </c>
      <c r="N204" s="120">
        <f>N205+N216+N224</f>
        <v>155580.59999999998</v>
      </c>
      <c r="O204" s="173">
        <f t="shared" si="23"/>
        <v>98.932275719717111</v>
      </c>
    </row>
    <row r="205" spans="1:15" s="4" customFormat="1" ht="24" customHeight="1">
      <c r="A205" s="20" t="s">
        <v>126</v>
      </c>
      <c r="B205" s="19">
        <v>464</v>
      </c>
      <c r="C205" s="22" t="s">
        <v>169</v>
      </c>
      <c r="D205" s="22"/>
      <c r="E205" s="24"/>
      <c r="F205" s="25">
        <f>F206</f>
        <v>1500</v>
      </c>
      <c r="G205" s="21"/>
      <c r="H205" s="25">
        <f t="shared" si="25"/>
        <v>1500</v>
      </c>
      <c r="I205" s="175"/>
      <c r="J205" s="131">
        <f t="shared" si="24"/>
        <v>1500</v>
      </c>
      <c r="K205" s="131"/>
      <c r="L205" s="131"/>
      <c r="M205" s="120">
        <f>M206</f>
        <v>46404.9</v>
      </c>
      <c r="N205" s="120">
        <f>N206</f>
        <v>44875.799999999996</v>
      </c>
      <c r="O205" s="173">
        <f t="shared" si="23"/>
        <v>96.704873838754082</v>
      </c>
    </row>
    <row r="206" spans="1:15" s="4" customFormat="1" ht="67.5" customHeight="1">
      <c r="A206" s="20" t="s">
        <v>678</v>
      </c>
      <c r="B206" s="19">
        <v>464</v>
      </c>
      <c r="C206" s="22" t="s">
        <v>169</v>
      </c>
      <c r="D206" s="24"/>
      <c r="E206" s="24"/>
      <c r="F206" s="25">
        <v>1500</v>
      </c>
      <c r="G206" s="21"/>
      <c r="H206" s="25">
        <f t="shared" si="25"/>
        <v>1500</v>
      </c>
      <c r="I206" s="175"/>
      <c r="J206" s="131">
        <f t="shared" si="24"/>
        <v>1500</v>
      </c>
      <c r="K206" s="131"/>
      <c r="L206" s="131"/>
      <c r="M206" s="120">
        <f>M207+M214</f>
        <v>46404.9</v>
      </c>
      <c r="N206" s="120">
        <f>N207+N214</f>
        <v>44875.799999999996</v>
      </c>
      <c r="O206" s="173">
        <f t="shared" si="23"/>
        <v>96.704873838754082</v>
      </c>
    </row>
    <row r="207" spans="1:15" s="4" customFormat="1" ht="30" customHeight="1">
      <c r="A207" s="35" t="s">
        <v>409</v>
      </c>
      <c r="B207" s="176">
        <v>464</v>
      </c>
      <c r="C207" s="13" t="s">
        <v>194</v>
      </c>
      <c r="D207" s="24" t="s">
        <v>310</v>
      </c>
      <c r="E207" s="24"/>
      <c r="F207" s="25"/>
      <c r="G207" s="21"/>
      <c r="H207" s="25"/>
      <c r="I207" s="175"/>
      <c r="J207" s="131"/>
      <c r="K207" s="131"/>
      <c r="L207" s="131"/>
      <c r="M207" s="131">
        <f>M208+M212</f>
        <v>44152</v>
      </c>
      <c r="N207" s="131">
        <f>N208+N212</f>
        <v>42622.899999999994</v>
      </c>
      <c r="O207" s="177">
        <f t="shared" si="23"/>
        <v>96.536736727668043</v>
      </c>
    </row>
    <row r="208" spans="1:15" s="4" customFormat="1" ht="29.25" customHeight="1">
      <c r="A208" s="47" t="s">
        <v>410</v>
      </c>
      <c r="B208" s="176">
        <v>464</v>
      </c>
      <c r="C208" s="13" t="s">
        <v>194</v>
      </c>
      <c r="D208" s="24" t="s">
        <v>315</v>
      </c>
      <c r="E208" s="24"/>
      <c r="F208" s="21"/>
      <c r="G208" s="21"/>
      <c r="H208" s="21"/>
      <c r="I208" s="174"/>
      <c r="J208" s="120"/>
      <c r="K208" s="120"/>
      <c r="L208" s="120"/>
      <c r="M208" s="131">
        <f>SUM(M209:M211)</f>
        <v>43467.8</v>
      </c>
      <c r="N208" s="131">
        <f>SUM(N209:N211)</f>
        <v>42262.2</v>
      </c>
      <c r="O208" s="177">
        <f t="shared" si="23"/>
        <v>97.226452684515891</v>
      </c>
    </row>
    <row r="209" spans="1:15" s="4" customFormat="1" ht="45.75" customHeight="1">
      <c r="A209" s="194" t="s">
        <v>684</v>
      </c>
      <c r="B209" s="176">
        <v>464</v>
      </c>
      <c r="C209" s="13" t="s">
        <v>194</v>
      </c>
      <c r="D209" s="24" t="s">
        <v>315</v>
      </c>
      <c r="E209" s="24" t="s">
        <v>685</v>
      </c>
      <c r="F209" s="25">
        <v>240</v>
      </c>
      <c r="G209" s="25">
        <v>757500</v>
      </c>
      <c r="H209" s="25">
        <v>757500</v>
      </c>
      <c r="I209" s="175">
        <v>757500</v>
      </c>
      <c r="J209" s="131"/>
      <c r="K209" s="131"/>
      <c r="L209" s="131"/>
      <c r="M209" s="131">
        <v>17394.900000000001</v>
      </c>
      <c r="N209" s="131">
        <v>16189.3</v>
      </c>
      <c r="O209" s="177">
        <f t="shared" si="23"/>
        <v>93.069232936090458</v>
      </c>
    </row>
    <row r="210" spans="1:15" s="4" customFormat="1" ht="41.25" customHeight="1">
      <c r="A210" s="10" t="s">
        <v>90</v>
      </c>
      <c r="B210" s="176">
        <v>464</v>
      </c>
      <c r="C210" s="13" t="s">
        <v>194</v>
      </c>
      <c r="D210" s="24" t="s">
        <v>315</v>
      </c>
      <c r="E210" s="24" t="s">
        <v>651</v>
      </c>
      <c r="F210" s="27">
        <f>F211</f>
        <v>15515</v>
      </c>
      <c r="G210" s="21"/>
      <c r="H210" s="21">
        <f t="shared" si="25"/>
        <v>15515</v>
      </c>
      <c r="I210" s="174"/>
      <c r="J210" s="120">
        <f t="shared" si="24"/>
        <v>15515</v>
      </c>
      <c r="K210" s="120"/>
      <c r="L210" s="120"/>
      <c r="M210" s="131">
        <v>1624.9</v>
      </c>
      <c r="N210" s="131">
        <v>1624.9</v>
      </c>
      <c r="O210" s="177">
        <f t="shared" si="23"/>
        <v>100</v>
      </c>
    </row>
    <row r="211" spans="1:15" s="4" customFormat="1" ht="45" customHeight="1">
      <c r="A211" s="194" t="s">
        <v>686</v>
      </c>
      <c r="B211" s="176">
        <v>464</v>
      </c>
      <c r="C211" s="13" t="s">
        <v>194</v>
      </c>
      <c r="D211" s="24" t="s">
        <v>315</v>
      </c>
      <c r="E211" s="24" t="s">
        <v>687</v>
      </c>
      <c r="F211" s="29">
        <f>F212+F213</f>
        <v>15515</v>
      </c>
      <c r="G211" s="25"/>
      <c r="H211" s="25">
        <f t="shared" si="25"/>
        <v>15515</v>
      </c>
      <c r="I211" s="174"/>
      <c r="J211" s="131">
        <f t="shared" si="24"/>
        <v>15515</v>
      </c>
      <c r="K211" s="131"/>
      <c r="L211" s="120"/>
      <c r="M211" s="131">
        <v>24448</v>
      </c>
      <c r="N211" s="131">
        <v>24448</v>
      </c>
      <c r="O211" s="177">
        <f t="shared" si="23"/>
        <v>100</v>
      </c>
    </row>
    <row r="212" spans="1:15" s="4" customFormat="1" ht="30" customHeight="1">
      <c r="A212" s="10" t="s">
        <v>222</v>
      </c>
      <c r="B212" s="176">
        <v>464</v>
      </c>
      <c r="C212" s="13" t="s">
        <v>194</v>
      </c>
      <c r="D212" s="24" t="s">
        <v>411</v>
      </c>
      <c r="E212" s="24"/>
      <c r="F212" s="29">
        <v>1015</v>
      </c>
      <c r="G212" s="25"/>
      <c r="H212" s="25">
        <f t="shared" si="25"/>
        <v>1015</v>
      </c>
      <c r="I212" s="174"/>
      <c r="J212" s="131">
        <f t="shared" si="24"/>
        <v>1015</v>
      </c>
      <c r="K212" s="131"/>
      <c r="L212" s="120"/>
      <c r="M212" s="131">
        <f>M213</f>
        <v>684.2</v>
      </c>
      <c r="N212" s="131">
        <f>N213</f>
        <v>360.7</v>
      </c>
      <c r="O212" s="177">
        <f t="shared" si="23"/>
        <v>52.718503361590173</v>
      </c>
    </row>
    <row r="213" spans="1:15" s="4" customFormat="1" ht="43.5" customHeight="1">
      <c r="A213" s="10" t="s">
        <v>90</v>
      </c>
      <c r="B213" s="176">
        <v>464</v>
      </c>
      <c r="C213" s="13" t="s">
        <v>194</v>
      </c>
      <c r="D213" s="24" t="s">
        <v>411</v>
      </c>
      <c r="E213" s="24" t="s">
        <v>89</v>
      </c>
      <c r="F213" s="29">
        <v>14500</v>
      </c>
      <c r="G213" s="25"/>
      <c r="H213" s="25">
        <f t="shared" si="25"/>
        <v>14500</v>
      </c>
      <c r="I213" s="174"/>
      <c r="J213" s="131">
        <f t="shared" si="24"/>
        <v>14500</v>
      </c>
      <c r="K213" s="131"/>
      <c r="L213" s="120"/>
      <c r="M213" s="131">
        <v>684.2</v>
      </c>
      <c r="N213" s="131">
        <v>360.7</v>
      </c>
      <c r="O213" s="177">
        <f t="shared" si="23"/>
        <v>52.718503361590173</v>
      </c>
    </row>
    <row r="214" spans="1:15" s="4" customFormat="1" ht="25.5" customHeight="1">
      <c r="A214" s="35" t="s">
        <v>688</v>
      </c>
      <c r="B214" s="176">
        <v>464</v>
      </c>
      <c r="C214" s="13" t="s">
        <v>194</v>
      </c>
      <c r="D214" s="24" t="s">
        <v>245</v>
      </c>
      <c r="E214" s="24"/>
      <c r="F214" s="21">
        <f>F215+F227+F254+F260+F268+F275</f>
        <v>107376.45</v>
      </c>
      <c r="G214" s="21">
        <f>G215+G227+G254+G260+G268+G275</f>
        <v>36143.300000000003</v>
      </c>
      <c r="H214" s="21">
        <f t="shared" si="25"/>
        <v>143519.75</v>
      </c>
      <c r="I214" s="174"/>
      <c r="J214" s="120">
        <f t="shared" si="24"/>
        <v>143519.75</v>
      </c>
      <c r="K214" s="120">
        <f>K227</f>
        <v>-36143.300000000003</v>
      </c>
      <c r="L214" s="120">
        <f>L227+L264</f>
        <v>0</v>
      </c>
      <c r="M214" s="131">
        <f>M215</f>
        <v>2252.9</v>
      </c>
      <c r="N214" s="131">
        <f>N215</f>
        <v>2252.9</v>
      </c>
      <c r="O214" s="173">
        <f t="shared" si="23"/>
        <v>100</v>
      </c>
    </row>
    <row r="215" spans="1:15" s="15" customFormat="1" ht="40.5" customHeight="1">
      <c r="A215" s="35" t="s">
        <v>90</v>
      </c>
      <c r="B215" s="176">
        <v>464</v>
      </c>
      <c r="C215" s="13" t="s">
        <v>194</v>
      </c>
      <c r="D215" s="24" t="s">
        <v>245</v>
      </c>
      <c r="E215" s="24" t="s">
        <v>89</v>
      </c>
      <c r="F215" s="25">
        <f>SUM(F216)+F223</f>
        <v>68152.5</v>
      </c>
      <c r="G215" s="25"/>
      <c r="H215" s="25">
        <f t="shared" si="25"/>
        <v>68152.5</v>
      </c>
      <c r="I215" s="175"/>
      <c r="J215" s="131">
        <f t="shared" si="24"/>
        <v>68152.5</v>
      </c>
      <c r="K215" s="131"/>
      <c r="L215" s="131"/>
      <c r="M215" s="131">
        <v>2252.9</v>
      </c>
      <c r="N215" s="131">
        <v>2252.9</v>
      </c>
      <c r="O215" s="177">
        <f t="shared" si="23"/>
        <v>100</v>
      </c>
    </row>
    <row r="216" spans="1:15" s="15" customFormat="1" ht="24.75" customHeight="1">
      <c r="A216" s="11" t="s">
        <v>49</v>
      </c>
      <c r="B216" s="19">
        <v>464</v>
      </c>
      <c r="C216" s="8" t="s">
        <v>50</v>
      </c>
      <c r="D216" s="24"/>
      <c r="E216" s="24"/>
      <c r="F216" s="25">
        <f>SUM(F218,F220,F222)</f>
        <v>66202.5</v>
      </c>
      <c r="G216" s="25"/>
      <c r="H216" s="25">
        <f t="shared" si="25"/>
        <v>66202.5</v>
      </c>
      <c r="I216" s="175"/>
      <c r="J216" s="131">
        <f t="shared" si="24"/>
        <v>66202.5</v>
      </c>
      <c r="K216" s="131"/>
      <c r="L216" s="131"/>
      <c r="M216" s="120">
        <f>M217+M220</f>
        <v>22970</v>
      </c>
      <c r="N216" s="120">
        <f>N217+N220</f>
        <v>22820</v>
      </c>
      <c r="O216" s="173">
        <f t="shared" si="23"/>
        <v>99.346974314323035</v>
      </c>
    </row>
    <row r="217" spans="1:15" s="15" customFormat="1" ht="68.25" customHeight="1">
      <c r="A217" s="20" t="s">
        <v>678</v>
      </c>
      <c r="B217" s="176">
        <v>464</v>
      </c>
      <c r="C217" s="13" t="s">
        <v>50</v>
      </c>
      <c r="D217" s="24" t="s">
        <v>689</v>
      </c>
      <c r="E217" s="24"/>
      <c r="F217" s="25">
        <f>SUM(F218,F220)</f>
        <v>18889</v>
      </c>
      <c r="G217" s="25"/>
      <c r="H217" s="25">
        <f t="shared" si="25"/>
        <v>18889</v>
      </c>
      <c r="I217" s="175"/>
      <c r="J217" s="131">
        <f t="shared" si="24"/>
        <v>18889</v>
      </c>
      <c r="K217" s="131"/>
      <c r="L217" s="131"/>
      <c r="M217" s="120">
        <f>M218</f>
        <v>6370</v>
      </c>
      <c r="N217" s="120">
        <f>N218</f>
        <v>6220</v>
      </c>
      <c r="O217" s="173">
        <f t="shared" ref="O217:O281" si="29">N217/M217*100</f>
        <v>97.645211930926209</v>
      </c>
    </row>
    <row r="218" spans="1:15" s="15" customFormat="1" ht="34.5" customHeight="1">
      <c r="A218" s="10" t="s">
        <v>222</v>
      </c>
      <c r="B218" s="176">
        <v>464</v>
      </c>
      <c r="C218" s="13" t="s">
        <v>50</v>
      </c>
      <c r="D218" s="24" t="s">
        <v>411</v>
      </c>
      <c r="E218" s="24"/>
      <c r="F218" s="25">
        <f>SUM(F219)</f>
        <v>16389</v>
      </c>
      <c r="G218" s="25"/>
      <c r="H218" s="25">
        <f t="shared" si="25"/>
        <v>16389</v>
      </c>
      <c r="I218" s="175"/>
      <c r="J218" s="131">
        <f t="shared" si="24"/>
        <v>16389</v>
      </c>
      <c r="K218" s="131"/>
      <c r="L218" s="131"/>
      <c r="M218" s="131">
        <f>M219</f>
        <v>6370</v>
      </c>
      <c r="N218" s="131">
        <f>N219</f>
        <v>6220</v>
      </c>
      <c r="O218" s="177">
        <f t="shared" si="29"/>
        <v>97.645211930926209</v>
      </c>
    </row>
    <row r="219" spans="1:15" s="15" customFormat="1" ht="43.5" customHeight="1">
      <c r="A219" s="35" t="s">
        <v>90</v>
      </c>
      <c r="B219" s="176">
        <v>464</v>
      </c>
      <c r="C219" s="13" t="s">
        <v>50</v>
      </c>
      <c r="D219" s="24" t="s">
        <v>411</v>
      </c>
      <c r="E219" s="24" t="s">
        <v>89</v>
      </c>
      <c r="F219" s="25">
        <v>16389</v>
      </c>
      <c r="G219" s="25"/>
      <c r="H219" s="25">
        <f t="shared" si="25"/>
        <v>16389</v>
      </c>
      <c r="I219" s="175"/>
      <c r="J219" s="131">
        <f t="shared" si="24"/>
        <v>16389</v>
      </c>
      <c r="K219" s="131"/>
      <c r="L219" s="131">
        <f>L220</f>
        <v>0</v>
      </c>
      <c r="M219" s="131">
        <v>6370</v>
      </c>
      <c r="N219" s="131">
        <v>6220</v>
      </c>
      <c r="O219" s="177">
        <f t="shared" si="29"/>
        <v>97.645211930926209</v>
      </c>
    </row>
    <row r="220" spans="1:15" s="15" customFormat="1" ht="35.25" customHeight="1">
      <c r="A220" s="20" t="s">
        <v>690</v>
      </c>
      <c r="B220" s="176">
        <v>464</v>
      </c>
      <c r="C220" s="13" t="s">
        <v>50</v>
      </c>
      <c r="D220" s="24" t="s">
        <v>519</v>
      </c>
      <c r="E220" s="24"/>
      <c r="F220" s="25">
        <f>F221</f>
        <v>2500</v>
      </c>
      <c r="G220" s="25"/>
      <c r="H220" s="25">
        <f t="shared" si="25"/>
        <v>2500</v>
      </c>
      <c r="I220" s="175"/>
      <c r="J220" s="131">
        <f t="shared" si="24"/>
        <v>2500</v>
      </c>
      <c r="K220" s="131"/>
      <c r="L220" s="131">
        <f>L221</f>
        <v>0</v>
      </c>
      <c r="M220" s="120">
        <f t="shared" ref="M220:N222" si="30">M221</f>
        <v>16600</v>
      </c>
      <c r="N220" s="120">
        <f t="shared" si="30"/>
        <v>16600</v>
      </c>
      <c r="O220" s="177">
        <f t="shared" si="29"/>
        <v>100</v>
      </c>
    </row>
    <row r="221" spans="1:15" s="15" customFormat="1" ht="35.25" customHeight="1">
      <c r="A221" s="20" t="s">
        <v>52</v>
      </c>
      <c r="B221" s="176">
        <v>464</v>
      </c>
      <c r="C221" s="13" t="s">
        <v>50</v>
      </c>
      <c r="D221" s="24" t="s">
        <v>51</v>
      </c>
      <c r="E221" s="24"/>
      <c r="F221" s="25">
        <v>2500</v>
      </c>
      <c r="G221" s="25"/>
      <c r="H221" s="25">
        <f t="shared" si="25"/>
        <v>2500</v>
      </c>
      <c r="I221" s="175"/>
      <c r="J221" s="131">
        <f t="shared" ref="J221:J284" si="31">H221+I221</f>
        <v>2500</v>
      </c>
      <c r="K221" s="131"/>
      <c r="L221" s="131">
        <f>L222</f>
        <v>0</v>
      </c>
      <c r="M221" s="131">
        <f t="shared" si="30"/>
        <v>16600</v>
      </c>
      <c r="N221" s="131">
        <f t="shared" si="30"/>
        <v>16600</v>
      </c>
      <c r="O221" s="177">
        <f t="shared" si="29"/>
        <v>100</v>
      </c>
    </row>
    <row r="222" spans="1:15" s="15" customFormat="1" ht="47.25" customHeight="1">
      <c r="A222" s="35" t="s">
        <v>691</v>
      </c>
      <c r="B222" s="176">
        <v>464</v>
      </c>
      <c r="C222" s="13" t="s">
        <v>50</v>
      </c>
      <c r="D222" s="24" t="s">
        <v>51</v>
      </c>
      <c r="E222" s="24" t="s">
        <v>89</v>
      </c>
      <c r="F222" s="25">
        <v>47313.5</v>
      </c>
      <c r="G222" s="25"/>
      <c r="H222" s="25">
        <f t="shared" si="25"/>
        <v>47313.5</v>
      </c>
      <c r="I222" s="175"/>
      <c r="J222" s="131">
        <f t="shared" si="31"/>
        <v>47313.5</v>
      </c>
      <c r="K222" s="131"/>
      <c r="L222" s="131">
        <f>L223</f>
        <v>0</v>
      </c>
      <c r="M222" s="131">
        <f t="shared" si="30"/>
        <v>16600</v>
      </c>
      <c r="N222" s="131">
        <f t="shared" si="30"/>
        <v>16600</v>
      </c>
      <c r="O222" s="177">
        <f t="shared" si="29"/>
        <v>100</v>
      </c>
    </row>
    <row r="223" spans="1:15" s="15" customFormat="1" ht="17.25" customHeight="1" thickBot="1">
      <c r="A223" s="35" t="s">
        <v>472</v>
      </c>
      <c r="B223" s="176">
        <v>464</v>
      </c>
      <c r="C223" s="13" t="s">
        <v>50</v>
      </c>
      <c r="D223" s="24" t="s">
        <v>51</v>
      </c>
      <c r="E223" s="24" t="s">
        <v>89</v>
      </c>
      <c r="F223" s="25">
        <f>F225</f>
        <v>1950</v>
      </c>
      <c r="G223" s="25"/>
      <c r="H223" s="25">
        <f t="shared" si="25"/>
        <v>1950</v>
      </c>
      <c r="I223" s="175"/>
      <c r="J223" s="131">
        <f t="shared" si="31"/>
        <v>1950</v>
      </c>
      <c r="K223" s="131"/>
      <c r="L223" s="131">
        <f>L224</f>
        <v>0</v>
      </c>
      <c r="M223" s="131">
        <v>16600</v>
      </c>
      <c r="N223" s="131">
        <v>16600</v>
      </c>
      <c r="O223" s="177">
        <f t="shared" si="29"/>
        <v>100</v>
      </c>
    </row>
    <row r="224" spans="1:15" s="15" customFormat="1" ht="44.25" customHeight="1" thickBot="1">
      <c r="A224" s="192" t="s">
        <v>679</v>
      </c>
      <c r="B224" s="19">
        <v>464</v>
      </c>
      <c r="C224" s="8" t="s">
        <v>680</v>
      </c>
      <c r="D224" s="24"/>
      <c r="E224" s="24"/>
      <c r="F224" s="25">
        <f>F225</f>
        <v>1950</v>
      </c>
      <c r="G224" s="25"/>
      <c r="H224" s="25">
        <f t="shared" si="25"/>
        <v>1950</v>
      </c>
      <c r="I224" s="175"/>
      <c r="J224" s="131">
        <f t="shared" si="31"/>
        <v>1950</v>
      </c>
      <c r="K224" s="131"/>
      <c r="L224" s="131"/>
      <c r="M224" s="120">
        <f t="shared" ref="M224:N226" si="32">M225</f>
        <v>87884.800000000003</v>
      </c>
      <c r="N224" s="120">
        <f t="shared" si="32"/>
        <v>87884.800000000003</v>
      </c>
      <c r="O224" s="173">
        <f t="shared" si="29"/>
        <v>100</v>
      </c>
    </row>
    <row r="225" spans="1:15" s="15" customFormat="1" ht="30" customHeight="1">
      <c r="A225" s="20" t="s">
        <v>692</v>
      </c>
      <c r="B225" s="19">
        <v>464</v>
      </c>
      <c r="C225" s="8" t="s">
        <v>680</v>
      </c>
      <c r="D225" s="22" t="s">
        <v>693</v>
      </c>
      <c r="E225" s="22"/>
      <c r="F225" s="25">
        <f>F226</f>
        <v>1950</v>
      </c>
      <c r="G225" s="25"/>
      <c r="H225" s="25">
        <f t="shared" si="25"/>
        <v>1950</v>
      </c>
      <c r="I225" s="175"/>
      <c r="J225" s="131">
        <f t="shared" si="31"/>
        <v>1950</v>
      </c>
      <c r="K225" s="131"/>
      <c r="L225" s="131"/>
      <c r="M225" s="120">
        <f t="shared" si="32"/>
        <v>87884.800000000003</v>
      </c>
      <c r="N225" s="120">
        <f t="shared" si="32"/>
        <v>87884.800000000003</v>
      </c>
      <c r="O225" s="173">
        <f t="shared" si="29"/>
        <v>100</v>
      </c>
    </row>
    <row r="226" spans="1:15" s="15" customFormat="1" ht="39.75" customHeight="1">
      <c r="A226" s="35" t="s">
        <v>694</v>
      </c>
      <c r="B226" s="176">
        <v>464</v>
      </c>
      <c r="C226" s="13" t="s">
        <v>680</v>
      </c>
      <c r="D226" s="24" t="s">
        <v>695</v>
      </c>
      <c r="E226" s="24" t="s">
        <v>89</v>
      </c>
      <c r="F226" s="25">
        <v>1950</v>
      </c>
      <c r="G226" s="25"/>
      <c r="H226" s="25">
        <f t="shared" si="25"/>
        <v>1950</v>
      </c>
      <c r="I226" s="175"/>
      <c r="J226" s="131">
        <f t="shared" si="31"/>
        <v>1950</v>
      </c>
      <c r="K226" s="131"/>
      <c r="L226" s="131"/>
      <c r="M226" s="131">
        <f t="shared" si="32"/>
        <v>87884.800000000003</v>
      </c>
      <c r="N226" s="131">
        <f t="shared" si="32"/>
        <v>87884.800000000003</v>
      </c>
      <c r="O226" s="177">
        <f t="shared" si="29"/>
        <v>100</v>
      </c>
    </row>
    <row r="227" spans="1:15" s="15" customFormat="1" ht="20.25" customHeight="1">
      <c r="A227" s="35" t="s">
        <v>696</v>
      </c>
      <c r="B227" s="176">
        <v>464</v>
      </c>
      <c r="C227" s="13" t="s">
        <v>680</v>
      </c>
      <c r="D227" s="24" t="s">
        <v>695</v>
      </c>
      <c r="E227" s="24" t="s">
        <v>89</v>
      </c>
      <c r="F227" s="25">
        <f>F228+F242+F246</f>
        <v>26930</v>
      </c>
      <c r="G227" s="25">
        <f>G228+G242+G246</f>
        <v>35088.300000000003</v>
      </c>
      <c r="H227" s="25">
        <f t="shared" si="25"/>
        <v>62018.3</v>
      </c>
      <c r="I227" s="175"/>
      <c r="J227" s="131">
        <f t="shared" si="31"/>
        <v>62018.3</v>
      </c>
      <c r="K227" s="131">
        <f>K228</f>
        <v>-36143.300000000003</v>
      </c>
      <c r="L227" s="131">
        <f>L242+L249</f>
        <v>0</v>
      </c>
      <c r="M227" s="131">
        <v>87884.800000000003</v>
      </c>
      <c r="N227" s="131">
        <v>87884.800000000003</v>
      </c>
      <c r="O227" s="177">
        <f t="shared" si="29"/>
        <v>100</v>
      </c>
    </row>
    <row r="228" spans="1:15" s="15" customFormat="1" ht="24.75" hidden="1" customHeight="1">
      <c r="A228" s="35" t="s">
        <v>681</v>
      </c>
      <c r="B228" s="176">
        <v>464</v>
      </c>
      <c r="C228" s="13" t="s">
        <v>680</v>
      </c>
      <c r="D228" s="24" t="s">
        <v>682</v>
      </c>
      <c r="E228" s="24"/>
      <c r="F228" s="25">
        <f>SUM(F229)+F233</f>
        <v>4397</v>
      </c>
      <c r="G228" s="25">
        <f>SUM(G229)+G233</f>
        <v>36143.300000000003</v>
      </c>
      <c r="H228" s="25">
        <f t="shared" si="25"/>
        <v>40540.300000000003</v>
      </c>
      <c r="I228" s="175"/>
      <c r="J228" s="131">
        <f t="shared" si="31"/>
        <v>40540.300000000003</v>
      </c>
      <c r="K228" s="131">
        <f>K233</f>
        <v>-36143.300000000003</v>
      </c>
      <c r="L228" s="131">
        <f>L229</f>
        <v>-2859.1</v>
      </c>
      <c r="M228" s="120"/>
      <c r="N228" s="131"/>
      <c r="O228" s="177" t="e">
        <f t="shared" si="29"/>
        <v>#DIV/0!</v>
      </c>
    </row>
    <row r="229" spans="1:15" s="15" customFormat="1" ht="59.25" hidden="1" customHeight="1">
      <c r="A229" s="35" t="s">
        <v>90</v>
      </c>
      <c r="B229" s="176">
        <v>464</v>
      </c>
      <c r="C229" s="13" t="s">
        <v>680</v>
      </c>
      <c r="D229" s="24" t="s">
        <v>682</v>
      </c>
      <c r="E229" s="24" t="s">
        <v>89</v>
      </c>
      <c r="F229" s="25">
        <f>SUM(F230)</f>
        <v>3833</v>
      </c>
      <c r="G229" s="25"/>
      <c r="H229" s="25">
        <f>H230</f>
        <v>3833</v>
      </c>
      <c r="I229" s="175"/>
      <c r="J229" s="131">
        <f t="shared" si="31"/>
        <v>3833</v>
      </c>
      <c r="K229" s="131"/>
      <c r="L229" s="131">
        <f>L230</f>
        <v>-2859.1</v>
      </c>
      <c r="M229" s="120"/>
      <c r="N229" s="131"/>
      <c r="O229" s="177" t="e">
        <f t="shared" si="29"/>
        <v>#DIV/0!</v>
      </c>
    </row>
    <row r="230" spans="1:15" s="15" customFormat="1" ht="32.25" customHeight="1">
      <c r="A230" s="20" t="s">
        <v>165</v>
      </c>
      <c r="B230" s="19">
        <v>466</v>
      </c>
      <c r="C230" s="23"/>
      <c r="D230" s="24"/>
      <c r="E230" s="24"/>
      <c r="F230" s="25">
        <f>SUM(F231)</f>
        <v>3833</v>
      </c>
      <c r="G230" s="25"/>
      <c r="H230" s="25">
        <f t="shared" si="25"/>
        <v>3833</v>
      </c>
      <c r="I230" s="175"/>
      <c r="J230" s="131">
        <f t="shared" si="31"/>
        <v>3833</v>
      </c>
      <c r="K230" s="131"/>
      <c r="L230" s="131">
        <f>L231</f>
        <v>-2859.1</v>
      </c>
      <c r="M230" s="120">
        <f>M231+M242+M245+M269+M278+M287+M294</f>
        <v>238936.1</v>
      </c>
      <c r="N230" s="120">
        <f>N231+N242+N245+N269+N278+N287+N294</f>
        <v>181223</v>
      </c>
      <c r="O230" s="173">
        <f t="shared" si="29"/>
        <v>75.845801450680753</v>
      </c>
    </row>
    <row r="231" spans="1:15" s="15" customFormat="1" ht="29.25" customHeight="1">
      <c r="A231" s="20" t="s">
        <v>197</v>
      </c>
      <c r="B231" s="19">
        <v>466</v>
      </c>
      <c r="C231" s="18" t="s">
        <v>198</v>
      </c>
      <c r="D231" s="22"/>
      <c r="E231" s="22"/>
      <c r="F231" s="25">
        <f>SUM(F232)</f>
        <v>3833</v>
      </c>
      <c r="G231" s="25"/>
      <c r="H231" s="25">
        <f t="shared" si="25"/>
        <v>3833</v>
      </c>
      <c r="I231" s="175"/>
      <c r="J231" s="131">
        <f t="shared" si="31"/>
        <v>3833</v>
      </c>
      <c r="K231" s="131"/>
      <c r="L231" s="131">
        <f>L232</f>
        <v>-2859.1</v>
      </c>
      <c r="M231" s="120">
        <f>M232</f>
        <v>142375.9</v>
      </c>
      <c r="N231" s="120">
        <f>N232</f>
        <v>89878.8</v>
      </c>
      <c r="O231" s="173">
        <f t="shared" si="29"/>
        <v>63.127818682796743</v>
      </c>
    </row>
    <row r="232" spans="1:15" s="15" customFormat="1" ht="42.75" customHeight="1">
      <c r="A232" s="20" t="s">
        <v>697</v>
      </c>
      <c r="B232" s="19">
        <v>466</v>
      </c>
      <c r="C232" s="18" t="s">
        <v>198</v>
      </c>
      <c r="D232" s="22" t="s">
        <v>306</v>
      </c>
      <c r="E232" s="22"/>
      <c r="F232" s="25">
        <v>3833</v>
      </c>
      <c r="G232" s="25"/>
      <c r="H232" s="25">
        <f t="shared" si="25"/>
        <v>3833</v>
      </c>
      <c r="I232" s="175"/>
      <c r="J232" s="131">
        <f t="shared" si="31"/>
        <v>3833</v>
      </c>
      <c r="K232" s="131"/>
      <c r="L232" s="131">
        <v>-2859.1</v>
      </c>
      <c r="M232" s="120">
        <v>142375.9</v>
      </c>
      <c r="N232" s="120">
        <v>89878.8</v>
      </c>
      <c r="O232" s="173">
        <f t="shared" si="29"/>
        <v>63.127818682796743</v>
      </c>
    </row>
    <row r="233" spans="1:15" s="15" customFormat="1" ht="48" hidden="1" customHeight="1">
      <c r="A233" s="45" t="s">
        <v>406</v>
      </c>
      <c r="B233" s="176">
        <v>466</v>
      </c>
      <c r="C233" s="23" t="s">
        <v>198</v>
      </c>
      <c r="D233" s="24" t="s">
        <v>307</v>
      </c>
      <c r="E233" s="22"/>
      <c r="F233" s="25">
        <v>564</v>
      </c>
      <c r="G233" s="25">
        <f>G234</f>
        <v>36143.300000000003</v>
      </c>
      <c r="H233" s="25">
        <f t="shared" si="25"/>
        <v>36707.300000000003</v>
      </c>
      <c r="I233" s="175"/>
      <c r="J233" s="131">
        <f t="shared" si="31"/>
        <v>36707.300000000003</v>
      </c>
      <c r="K233" s="131">
        <f>K234</f>
        <v>-36143.300000000003</v>
      </c>
      <c r="L233" s="131">
        <f>L234</f>
        <v>0</v>
      </c>
      <c r="M233" s="120"/>
      <c r="N233" s="120"/>
      <c r="O233" s="173" t="e">
        <f t="shared" si="29"/>
        <v>#DIV/0!</v>
      </c>
    </row>
    <row r="234" spans="1:15" s="15" customFormat="1" ht="36.75" hidden="1" customHeight="1">
      <c r="A234" s="45" t="s">
        <v>373</v>
      </c>
      <c r="B234" s="176">
        <v>466</v>
      </c>
      <c r="C234" s="23" t="s">
        <v>198</v>
      </c>
      <c r="D234" s="24" t="s">
        <v>308</v>
      </c>
      <c r="E234" s="24"/>
      <c r="F234" s="25">
        <f>F235</f>
        <v>564</v>
      </c>
      <c r="G234" s="25">
        <f>G235</f>
        <v>36143.300000000003</v>
      </c>
      <c r="H234" s="25">
        <f t="shared" si="25"/>
        <v>36707.300000000003</v>
      </c>
      <c r="I234" s="175"/>
      <c r="J234" s="131">
        <f t="shared" si="31"/>
        <v>36707.300000000003</v>
      </c>
      <c r="K234" s="131">
        <f>K236+K240</f>
        <v>-36143.300000000003</v>
      </c>
      <c r="L234" s="131">
        <f>L235</f>
        <v>0</v>
      </c>
      <c r="M234" s="120"/>
      <c r="N234" s="120"/>
      <c r="O234" s="173" t="e">
        <f t="shared" si="29"/>
        <v>#DIV/0!</v>
      </c>
    </row>
    <row r="235" spans="1:15" s="15" customFormat="1" ht="47.25" hidden="1" customHeight="1">
      <c r="A235" s="35" t="s">
        <v>90</v>
      </c>
      <c r="B235" s="176">
        <v>466</v>
      </c>
      <c r="C235" s="23" t="s">
        <v>198</v>
      </c>
      <c r="D235" s="24" t="s">
        <v>308</v>
      </c>
      <c r="E235" s="24" t="s">
        <v>685</v>
      </c>
      <c r="F235" s="25">
        <f>F238</f>
        <v>564</v>
      </c>
      <c r="G235" s="25">
        <f>G236+G238+G240</f>
        <v>36143.300000000003</v>
      </c>
      <c r="H235" s="25">
        <f t="shared" si="25"/>
        <v>36707.300000000003</v>
      </c>
      <c r="I235" s="175"/>
      <c r="J235" s="131">
        <f t="shared" si="31"/>
        <v>36707.300000000003</v>
      </c>
      <c r="K235" s="131">
        <f>K236+K240</f>
        <v>-36143.300000000003</v>
      </c>
      <c r="L235" s="131">
        <f>L237+L241</f>
        <v>0</v>
      </c>
      <c r="M235" s="120"/>
      <c r="N235" s="120"/>
      <c r="O235" s="173" t="e">
        <f t="shared" si="29"/>
        <v>#DIV/0!</v>
      </c>
    </row>
    <row r="236" spans="1:15" s="15" customFormat="1" ht="35.25" hidden="1" customHeight="1">
      <c r="A236" s="35" t="s">
        <v>121</v>
      </c>
      <c r="B236" s="176">
        <v>466</v>
      </c>
      <c r="C236" s="23" t="s">
        <v>198</v>
      </c>
      <c r="D236" s="24" t="s">
        <v>309</v>
      </c>
      <c r="E236" s="24"/>
      <c r="F236" s="25"/>
      <c r="G236" s="25">
        <f>G237</f>
        <v>30408.7</v>
      </c>
      <c r="H236" s="25">
        <f>G236</f>
        <v>30408.7</v>
      </c>
      <c r="I236" s="175"/>
      <c r="J236" s="131">
        <f t="shared" si="31"/>
        <v>30408.7</v>
      </c>
      <c r="K236" s="131">
        <f>K237</f>
        <v>-30408.7</v>
      </c>
      <c r="L236" s="131"/>
      <c r="M236" s="120"/>
      <c r="N236" s="120"/>
      <c r="O236" s="173" t="e">
        <f t="shared" si="29"/>
        <v>#DIV/0!</v>
      </c>
    </row>
    <row r="237" spans="1:15" s="15" customFormat="1" ht="22.5" hidden="1" customHeight="1">
      <c r="A237" s="35" t="s">
        <v>90</v>
      </c>
      <c r="B237" s="176">
        <v>466</v>
      </c>
      <c r="C237" s="23" t="s">
        <v>198</v>
      </c>
      <c r="D237" s="24" t="s">
        <v>309</v>
      </c>
      <c r="E237" s="24" t="s">
        <v>89</v>
      </c>
      <c r="F237" s="25"/>
      <c r="G237" s="25">
        <v>30408.7</v>
      </c>
      <c r="H237" s="25">
        <f>G237</f>
        <v>30408.7</v>
      </c>
      <c r="I237" s="175"/>
      <c r="J237" s="131">
        <v>30408.7</v>
      </c>
      <c r="K237" s="131">
        <v>-30408.7</v>
      </c>
      <c r="L237" s="131"/>
      <c r="M237" s="120"/>
      <c r="N237" s="120"/>
      <c r="O237" s="173" t="e">
        <f t="shared" si="29"/>
        <v>#DIV/0!</v>
      </c>
    </row>
    <row r="238" spans="1:15" s="15" customFormat="1" ht="27" hidden="1" customHeight="1">
      <c r="A238" s="35" t="s">
        <v>36</v>
      </c>
      <c r="B238" s="176">
        <v>466</v>
      </c>
      <c r="C238" s="23" t="s">
        <v>198</v>
      </c>
      <c r="D238" s="24" t="s">
        <v>37</v>
      </c>
      <c r="E238" s="24"/>
      <c r="F238" s="25">
        <v>564</v>
      </c>
      <c r="G238" s="25"/>
      <c r="H238" s="25">
        <f t="shared" si="25"/>
        <v>564</v>
      </c>
      <c r="I238" s="175"/>
      <c r="J238" s="131">
        <f t="shared" si="31"/>
        <v>564</v>
      </c>
      <c r="K238" s="131"/>
      <c r="L238" s="131">
        <v>-564</v>
      </c>
      <c r="M238" s="120"/>
      <c r="N238" s="120"/>
      <c r="O238" s="173" t="e">
        <f t="shared" si="29"/>
        <v>#DIV/0!</v>
      </c>
    </row>
    <row r="239" spans="1:15" s="15" customFormat="1" ht="41.25" hidden="1" customHeight="1">
      <c r="A239" s="35" t="s">
        <v>90</v>
      </c>
      <c r="B239" s="176">
        <v>466</v>
      </c>
      <c r="C239" s="23" t="s">
        <v>198</v>
      </c>
      <c r="D239" s="24" t="s">
        <v>37</v>
      </c>
      <c r="E239" s="24" t="s">
        <v>89</v>
      </c>
      <c r="F239" s="25">
        <v>564</v>
      </c>
      <c r="G239" s="25"/>
      <c r="H239" s="25">
        <f t="shared" si="25"/>
        <v>564</v>
      </c>
      <c r="I239" s="175"/>
      <c r="J239" s="131">
        <f t="shared" si="31"/>
        <v>564</v>
      </c>
      <c r="K239" s="131"/>
      <c r="L239" s="131">
        <v>-564</v>
      </c>
      <c r="M239" s="120"/>
      <c r="N239" s="120"/>
      <c r="O239" s="173" t="e">
        <f t="shared" si="29"/>
        <v>#DIV/0!</v>
      </c>
    </row>
    <row r="240" spans="1:15" s="15" customFormat="1" ht="36" hidden="1" customHeight="1">
      <c r="A240" s="35" t="s">
        <v>698</v>
      </c>
      <c r="B240" s="176">
        <v>466</v>
      </c>
      <c r="C240" s="23" t="s">
        <v>198</v>
      </c>
      <c r="D240" s="24" t="s">
        <v>699</v>
      </c>
      <c r="E240" s="24" t="s">
        <v>89</v>
      </c>
      <c r="F240" s="25">
        <v>0</v>
      </c>
      <c r="G240" s="25">
        <f>G241</f>
        <v>5734.6</v>
      </c>
      <c r="H240" s="25">
        <f t="shared" si="25"/>
        <v>5734.6</v>
      </c>
      <c r="I240" s="175"/>
      <c r="J240" s="131">
        <f t="shared" si="31"/>
        <v>5734.6</v>
      </c>
      <c r="K240" s="131">
        <f>K241</f>
        <v>-5734.6</v>
      </c>
      <c r="L240" s="131"/>
      <c r="M240" s="120"/>
      <c r="N240" s="120"/>
      <c r="O240" s="173" t="e">
        <f t="shared" si="29"/>
        <v>#DIV/0!</v>
      </c>
    </row>
    <row r="241" spans="1:15" s="15" customFormat="1" ht="47.25" hidden="1" customHeight="1">
      <c r="A241" s="41" t="s">
        <v>677</v>
      </c>
      <c r="B241" s="19">
        <v>466</v>
      </c>
      <c r="C241" s="18" t="s">
        <v>153</v>
      </c>
      <c r="D241" s="22" t="s">
        <v>298</v>
      </c>
      <c r="E241" s="24"/>
      <c r="F241" s="25">
        <v>0</v>
      </c>
      <c r="G241" s="25">
        <v>5734.6</v>
      </c>
      <c r="H241" s="25">
        <f t="shared" si="25"/>
        <v>5734.6</v>
      </c>
      <c r="I241" s="175"/>
      <c r="J241" s="131">
        <f t="shared" si="31"/>
        <v>5734.6</v>
      </c>
      <c r="K241" s="131">
        <v>-5734.6</v>
      </c>
      <c r="L241" s="131"/>
      <c r="M241" s="120"/>
      <c r="N241" s="120"/>
      <c r="O241" s="173" t="e">
        <f t="shared" si="29"/>
        <v>#DIV/0!</v>
      </c>
    </row>
    <row r="242" spans="1:15" s="15" customFormat="1" ht="46.5" customHeight="1">
      <c r="A242" s="20" t="s">
        <v>299</v>
      </c>
      <c r="B242" s="19">
        <v>466</v>
      </c>
      <c r="C242" s="18" t="s">
        <v>153</v>
      </c>
      <c r="D242" s="22" t="s">
        <v>700</v>
      </c>
      <c r="E242" s="22"/>
      <c r="F242" s="25">
        <f>SUM(F243)</f>
        <v>4300</v>
      </c>
      <c r="G242" s="25"/>
      <c r="H242" s="25">
        <f t="shared" si="25"/>
        <v>4300</v>
      </c>
      <c r="I242" s="175"/>
      <c r="J242" s="131">
        <f t="shared" si="31"/>
        <v>4300</v>
      </c>
      <c r="K242" s="131"/>
      <c r="L242" s="131">
        <f>L243</f>
        <v>0</v>
      </c>
      <c r="M242" s="120">
        <f>M243</f>
        <v>7360</v>
      </c>
      <c r="N242" s="120">
        <f>N243</f>
        <v>7360</v>
      </c>
      <c r="O242" s="173">
        <f t="shared" si="29"/>
        <v>100</v>
      </c>
    </row>
    <row r="243" spans="1:15" s="15" customFormat="1" ht="20.25" customHeight="1">
      <c r="A243" s="10" t="s">
        <v>701</v>
      </c>
      <c r="B243" s="176">
        <v>466</v>
      </c>
      <c r="C243" s="23" t="s">
        <v>153</v>
      </c>
      <c r="D243" s="24" t="s">
        <v>702</v>
      </c>
      <c r="E243" s="24"/>
      <c r="F243" s="25">
        <f>F244</f>
        <v>4300</v>
      </c>
      <c r="G243" s="131"/>
      <c r="H243" s="25">
        <f t="shared" si="25"/>
        <v>4300</v>
      </c>
      <c r="I243" s="175"/>
      <c r="J243" s="131">
        <f t="shared" si="31"/>
        <v>4300</v>
      </c>
      <c r="K243" s="131"/>
      <c r="L243" s="131">
        <v>0</v>
      </c>
      <c r="M243" s="131">
        <f>M244</f>
        <v>7360</v>
      </c>
      <c r="N243" s="131">
        <f>N244</f>
        <v>7360</v>
      </c>
      <c r="O243" s="177">
        <f t="shared" si="29"/>
        <v>100</v>
      </c>
    </row>
    <row r="244" spans="1:15" s="15" customFormat="1" ht="42" customHeight="1">
      <c r="A244" s="10" t="s">
        <v>90</v>
      </c>
      <c r="B244" s="176">
        <v>466</v>
      </c>
      <c r="C244" s="23" t="s">
        <v>153</v>
      </c>
      <c r="D244" s="24" t="s">
        <v>702</v>
      </c>
      <c r="E244" s="24" t="s">
        <v>89</v>
      </c>
      <c r="F244" s="25">
        <f>SUM(F245)</f>
        <v>4300</v>
      </c>
      <c r="G244" s="25"/>
      <c r="H244" s="25">
        <f t="shared" si="25"/>
        <v>4300</v>
      </c>
      <c r="I244" s="175"/>
      <c r="J244" s="131">
        <f t="shared" si="31"/>
        <v>4300</v>
      </c>
      <c r="K244" s="131"/>
      <c r="L244" s="131"/>
      <c r="M244" s="131">
        <v>7360</v>
      </c>
      <c r="N244" s="131">
        <v>7360</v>
      </c>
      <c r="O244" s="177">
        <f t="shared" si="29"/>
        <v>100</v>
      </c>
    </row>
    <row r="245" spans="1:15" s="15" customFormat="1" ht="24" customHeight="1">
      <c r="A245" s="20" t="s">
        <v>475</v>
      </c>
      <c r="B245" s="176">
        <v>466</v>
      </c>
      <c r="C245" s="18" t="s">
        <v>168</v>
      </c>
      <c r="D245" s="24"/>
      <c r="E245" s="24"/>
      <c r="F245" s="25">
        <v>4300</v>
      </c>
      <c r="G245" s="25"/>
      <c r="H245" s="25">
        <f t="shared" si="25"/>
        <v>4300</v>
      </c>
      <c r="I245" s="175"/>
      <c r="J245" s="131">
        <f t="shared" si="31"/>
        <v>4300</v>
      </c>
      <c r="K245" s="131"/>
      <c r="L245" s="131"/>
      <c r="M245" s="120">
        <f>M246+M255</f>
        <v>44245.2</v>
      </c>
      <c r="N245" s="120">
        <f>N246+N255</f>
        <v>39232.799999999996</v>
      </c>
      <c r="O245" s="177">
        <f t="shared" si="29"/>
        <v>88.671313498413383</v>
      </c>
    </row>
    <row r="246" spans="1:15" s="15" customFormat="1" ht="24" customHeight="1">
      <c r="A246" s="20" t="s">
        <v>193</v>
      </c>
      <c r="B246" s="176">
        <v>466</v>
      </c>
      <c r="C246" s="22" t="s">
        <v>192</v>
      </c>
      <c r="D246" s="24"/>
      <c r="E246" s="24"/>
      <c r="F246" s="25">
        <f>F247+F249</f>
        <v>18233</v>
      </c>
      <c r="G246" s="131">
        <f>G247</f>
        <v>-1055</v>
      </c>
      <c r="H246" s="25">
        <f t="shared" si="25"/>
        <v>17178</v>
      </c>
      <c r="I246" s="175"/>
      <c r="J246" s="131">
        <f t="shared" si="31"/>
        <v>17178</v>
      </c>
      <c r="K246" s="131">
        <f>K247</f>
        <v>0</v>
      </c>
      <c r="L246" s="131">
        <f>L247</f>
        <v>1890.7</v>
      </c>
      <c r="M246" s="120">
        <f>M247+M251</f>
        <v>9162.6</v>
      </c>
      <c r="N246" s="120">
        <f>N247+N251</f>
        <v>9162.6</v>
      </c>
      <c r="O246" s="177">
        <f t="shared" si="29"/>
        <v>100</v>
      </c>
    </row>
    <row r="247" spans="1:15" s="15" customFormat="1" ht="55.5" customHeight="1">
      <c r="A247" s="20" t="s">
        <v>678</v>
      </c>
      <c r="B247" s="176">
        <v>466</v>
      </c>
      <c r="C247" s="24" t="s">
        <v>192</v>
      </c>
      <c r="D247" s="24" t="s">
        <v>517</v>
      </c>
      <c r="E247" s="24"/>
      <c r="F247" s="25">
        <f>F248</f>
        <v>2300</v>
      </c>
      <c r="G247" s="25">
        <f>G248</f>
        <v>-1055</v>
      </c>
      <c r="H247" s="25">
        <f t="shared" si="25"/>
        <v>1245</v>
      </c>
      <c r="I247" s="175"/>
      <c r="J247" s="131">
        <f t="shared" si="31"/>
        <v>1245</v>
      </c>
      <c r="K247" s="131">
        <f>K248</f>
        <v>0</v>
      </c>
      <c r="L247" s="131">
        <f>L248</f>
        <v>1890.7</v>
      </c>
      <c r="M247" s="120">
        <f>M248+M250</f>
        <v>9162.6</v>
      </c>
      <c r="N247" s="120">
        <f>N248+N250</f>
        <v>9162.6</v>
      </c>
      <c r="O247" s="177">
        <f t="shared" si="29"/>
        <v>100</v>
      </c>
    </row>
    <row r="248" spans="1:15" s="15" customFormat="1" ht="34.5" customHeight="1">
      <c r="A248" s="10" t="s">
        <v>703</v>
      </c>
      <c r="B248" s="176">
        <v>466</v>
      </c>
      <c r="C248" s="24" t="s">
        <v>192</v>
      </c>
      <c r="D248" s="24" t="s">
        <v>315</v>
      </c>
      <c r="E248" s="24"/>
      <c r="F248" s="25">
        <v>2300</v>
      </c>
      <c r="G248" s="25">
        <v>-1055</v>
      </c>
      <c r="H248" s="25">
        <f t="shared" si="25"/>
        <v>1245</v>
      </c>
      <c r="I248" s="175"/>
      <c r="J248" s="131">
        <f t="shared" si="31"/>
        <v>1245</v>
      </c>
      <c r="K248" s="131"/>
      <c r="L248" s="131">
        <f>1326.7+564</f>
        <v>1890.7</v>
      </c>
      <c r="M248" s="131">
        <f>M249</f>
        <v>2862.6</v>
      </c>
      <c r="N248" s="131">
        <f>N249</f>
        <v>2862.6</v>
      </c>
      <c r="O248" s="177">
        <f t="shared" si="29"/>
        <v>100</v>
      </c>
    </row>
    <row r="249" spans="1:15" s="15" customFormat="1" ht="47.25" customHeight="1">
      <c r="A249" s="35" t="s">
        <v>398</v>
      </c>
      <c r="B249" s="176">
        <v>466</v>
      </c>
      <c r="C249" s="24" t="s">
        <v>192</v>
      </c>
      <c r="D249" s="24" t="s">
        <v>315</v>
      </c>
      <c r="E249" s="24" t="s">
        <v>459</v>
      </c>
      <c r="F249" s="25">
        <f>F252+F253</f>
        <v>15933</v>
      </c>
      <c r="G249" s="25"/>
      <c r="H249" s="25">
        <f t="shared" si="25"/>
        <v>15933</v>
      </c>
      <c r="I249" s="175"/>
      <c r="J249" s="131">
        <f t="shared" si="31"/>
        <v>15933</v>
      </c>
      <c r="K249" s="131"/>
      <c r="L249" s="131">
        <f t="shared" ref="L249:L250" si="33">L250</f>
        <v>0</v>
      </c>
      <c r="M249" s="131">
        <v>2862.6</v>
      </c>
      <c r="N249" s="131">
        <v>2862.6</v>
      </c>
      <c r="O249" s="177">
        <f t="shared" si="29"/>
        <v>100</v>
      </c>
    </row>
    <row r="250" spans="1:15" s="15" customFormat="1" ht="45" customHeight="1">
      <c r="A250" s="35" t="s">
        <v>398</v>
      </c>
      <c r="B250" s="176">
        <v>466</v>
      </c>
      <c r="C250" s="24" t="s">
        <v>192</v>
      </c>
      <c r="D250" s="24" t="s">
        <v>704</v>
      </c>
      <c r="E250" s="24" t="s">
        <v>459</v>
      </c>
      <c r="F250" s="25">
        <f>F251</f>
        <v>15933</v>
      </c>
      <c r="G250" s="25"/>
      <c r="H250" s="25">
        <f t="shared" si="25"/>
        <v>15933</v>
      </c>
      <c r="I250" s="175"/>
      <c r="J250" s="131">
        <f t="shared" si="31"/>
        <v>15933</v>
      </c>
      <c r="K250" s="131"/>
      <c r="L250" s="131">
        <f t="shared" si="33"/>
        <v>0</v>
      </c>
      <c r="M250" s="131">
        <v>6300</v>
      </c>
      <c r="N250" s="131">
        <v>6300</v>
      </c>
      <c r="O250" s="177">
        <f t="shared" si="29"/>
        <v>100</v>
      </c>
    </row>
    <row r="251" spans="1:15" s="15" customFormat="1" ht="37.5" hidden="1" customHeight="1">
      <c r="A251" s="20" t="s">
        <v>391</v>
      </c>
      <c r="B251" s="176">
        <v>466</v>
      </c>
      <c r="C251" s="22" t="s">
        <v>192</v>
      </c>
      <c r="D251" s="22" t="s">
        <v>392</v>
      </c>
      <c r="E251" s="24"/>
      <c r="F251" s="25">
        <f>F252+F253</f>
        <v>15933</v>
      </c>
      <c r="G251" s="25"/>
      <c r="H251" s="25">
        <f t="shared" ref="H251:H284" si="34">F251+G251</f>
        <v>15933</v>
      </c>
      <c r="I251" s="175"/>
      <c r="J251" s="131">
        <f t="shared" si="31"/>
        <v>15933</v>
      </c>
      <c r="K251" s="131"/>
      <c r="L251" s="131">
        <f>L252</f>
        <v>0</v>
      </c>
      <c r="M251" s="120"/>
      <c r="N251" s="131"/>
      <c r="O251" s="177" t="e">
        <f t="shared" si="29"/>
        <v>#DIV/0!</v>
      </c>
    </row>
    <row r="252" spans="1:15" s="15" customFormat="1" ht="33" hidden="1" customHeight="1">
      <c r="A252" s="35" t="s">
        <v>394</v>
      </c>
      <c r="B252" s="176">
        <v>466</v>
      </c>
      <c r="C252" s="24" t="s">
        <v>192</v>
      </c>
      <c r="D252" s="24" t="s">
        <v>393</v>
      </c>
      <c r="E252" s="24"/>
      <c r="F252" s="25">
        <v>13909</v>
      </c>
      <c r="G252" s="25"/>
      <c r="H252" s="25">
        <f t="shared" si="34"/>
        <v>13909</v>
      </c>
      <c r="I252" s="175"/>
      <c r="J252" s="131">
        <f t="shared" si="31"/>
        <v>13909</v>
      </c>
      <c r="K252" s="131"/>
      <c r="L252" s="131"/>
      <c r="M252" s="120"/>
      <c r="N252" s="131"/>
      <c r="O252" s="177" t="e">
        <f t="shared" si="29"/>
        <v>#DIV/0!</v>
      </c>
    </row>
    <row r="253" spans="1:15" s="15" customFormat="1" ht="27.75" hidden="1" customHeight="1">
      <c r="A253" s="42" t="s">
        <v>396</v>
      </c>
      <c r="B253" s="176">
        <v>466</v>
      </c>
      <c r="C253" s="24" t="s">
        <v>192</v>
      </c>
      <c r="D253" s="24" t="s">
        <v>395</v>
      </c>
      <c r="E253" s="24"/>
      <c r="F253" s="25">
        <v>2024</v>
      </c>
      <c r="G253" s="25"/>
      <c r="H253" s="25">
        <f t="shared" si="34"/>
        <v>2024</v>
      </c>
      <c r="I253" s="175"/>
      <c r="J253" s="131">
        <f t="shared" si="31"/>
        <v>2024</v>
      </c>
      <c r="K253" s="131"/>
      <c r="L253" s="131"/>
      <c r="M253" s="120"/>
      <c r="N253" s="131"/>
      <c r="O253" s="177" t="e">
        <f t="shared" si="29"/>
        <v>#DIV/0!</v>
      </c>
    </row>
    <row r="254" spans="1:15" s="15" customFormat="1" ht="22.5" hidden="1" customHeight="1">
      <c r="A254" s="35" t="s">
        <v>398</v>
      </c>
      <c r="B254" s="176">
        <v>466</v>
      </c>
      <c r="C254" s="24" t="s">
        <v>192</v>
      </c>
      <c r="D254" s="24" t="s">
        <v>395</v>
      </c>
      <c r="E254" s="24" t="s">
        <v>459</v>
      </c>
      <c r="F254" s="25">
        <f>F255</f>
        <v>300</v>
      </c>
      <c r="G254" s="25">
        <f>G255</f>
        <v>200</v>
      </c>
      <c r="H254" s="25">
        <f t="shared" si="34"/>
        <v>500</v>
      </c>
      <c r="I254" s="175"/>
      <c r="J254" s="131">
        <f t="shared" si="31"/>
        <v>500</v>
      </c>
      <c r="K254" s="131"/>
      <c r="L254" s="131">
        <f>L255</f>
        <v>30</v>
      </c>
      <c r="M254" s="120"/>
      <c r="N254" s="131"/>
      <c r="O254" s="177" t="e">
        <f t="shared" si="29"/>
        <v>#DIV/0!</v>
      </c>
    </row>
    <row r="255" spans="1:15" s="15" customFormat="1" ht="20.25" customHeight="1">
      <c r="A255" s="20" t="s">
        <v>49</v>
      </c>
      <c r="B255" s="19">
        <v>466</v>
      </c>
      <c r="C255" s="8" t="s">
        <v>50</v>
      </c>
      <c r="D255" s="22"/>
      <c r="E255" s="22"/>
      <c r="F255" s="25">
        <f>F256</f>
        <v>300</v>
      </c>
      <c r="G255" s="25">
        <f>G256</f>
        <v>200</v>
      </c>
      <c r="H255" s="25">
        <f t="shared" si="34"/>
        <v>500</v>
      </c>
      <c r="I255" s="175"/>
      <c r="J255" s="131">
        <f t="shared" si="31"/>
        <v>500</v>
      </c>
      <c r="K255" s="131"/>
      <c r="L255" s="131">
        <f>L256</f>
        <v>30</v>
      </c>
      <c r="M255" s="120">
        <f>M256+M264</f>
        <v>35082.6</v>
      </c>
      <c r="N255" s="120">
        <f>N256+N264</f>
        <v>30070.199999999997</v>
      </c>
      <c r="O255" s="177">
        <f t="shared" si="29"/>
        <v>85.712575464760306</v>
      </c>
    </row>
    <row r="256" spans="1:15" s="15" customFormat="1" ht="52.5" customHeight="1">
      <c r="A256" s="20" t="s">
        <v>678</v>
      </c>
      <c r="B256" s="176">
        <v>466</v>
      </c>
      <c r="C256" s="8" t="s">
        <v>50</v>
      </c>
      <c r="D256" s="22" t="s">
        <v>517</v>
      </c>
      <c r="E256" s="22"/>
      <c r="F256" s="25">
        <v>300</v>
      </c>
      <c r="G256" s="25">
        <v>200</v>
      </c>
      <c r="H256" s="25">
        <f t="shared" si="34"/>
        <v>500</v>
      </c>
      <c r="I256" s="175"/>
      <c r="J256" s="131">
        <f t="shared" si="31"/>
        <v>500</v>
      </c>
      <c r="K256" s="131"/>
      <c r="L256" s="131">
        <v>30</v>
      </c>
      <c r="M256" s="120">
        <f>M257+M258+M259+M263</f>
        <v>22135.599999999999</v>
      </c>
      <c r="N256" s="120">
        <f>N257+N258+N259+N263</f>
        <v>17247.8</v>
      </c>
      <c r="O256" s="177">
        <f t="shared" si="29"/>
        <v>77.918827589945607</v>
      </c>
    </row>
    <row r="257" spans="1:15" s="15" customFormat="1" ht="18" customHeight="1">
      <c r="A257" s="35" t="s">
        <v>705</v>
      </c>
      <c r="B257" s="176">
        <v>466</v>
      </c>
      <c r="C257" s="13" t="s">
        <v>50</v>
      </c>
      <c r="D257" s="24" t="s">
        <v>706</v>
      </c>
      <c r="E257" s="24" t="s">
        <v>651</v>
      </c>
      <c r="F257" s="25">
        <f>F258</f>
        <v>300</v>
      </c>
      <c r="G257" s="25">
        <f>G258</f>
        <v>200</v>
      </c>
      <c r="H257" s="25">
        <f t="shared" ref="H257:H259" si="35">F257+G257</f>
        <v>500</v>
      </c>
      <c r="I257" s="175"/>
      <c r="J257" s="131">
        <v>0</v>
      </c>
      <c r="K257" s="131"/>
      <c r="L257" s="131">
        <f t="shared" ref="L257:L258" si="36">L258</f>
        <v>600</v>
      </c>
      <c r="M257" s="131">
        <v>3000</v>
      </c>
      <c r="N257" s="131">
        <v>2874.2</v>
      </c>
      <c r="O257" s="177">
        <f t="shared" si="29"/>
        <v>95.806666666666658</v>
      </c>
    </row>
    <row r="258" spans="1:15" s="15" customFormat="1" ht="39.75" customHeight="1">
      <c r="A258" s="35" t="s">
        <v>90</v>
      </c>
      <c r="B258" s="176">
        <v>466</v>
      </c>
      <c r="C258" s="13" t="s">
        <v>50</v>
      </c>
      <c r="D258" s="24" t="s">
        <v>315</v>
      </c>
      <c r="E258" s="24" t="s">
        <v>651</v>
      </c>
      <c r="F258" s="25">
        <f>F259</f>
        <v>300</v>
      </c>
      <c r="G258" s="25">
        <f>G259</f>
        <v>200</v>
      </c>
      <c r="H258" s="25">
        <f t="shared" si="35"/>
        <v>500</v>
      </c>
      <c r="I258" s="175"/>
      <c r="J258" s="131">
        <v>0</v>
      </c>
      <c r="K258" s="131"/>
      <c r="L258" s="131">
        <f t="shared" si="36"/>
        <v>600</v>
      </c>
      <c r="M258" s="131">
        <v>903</v>
      </c>
      <c r="N258" s="131">
        <v>902.7</v>
      </c>
      <c r="O258" s="177">
        <f t="shared" si="29"/>
        <v>99.966777408637881</v>
      </c>
    </row>
    <row r="259" spans="1:15" s="15" customFormat="1" ht="31.5" customHeight="1">
      <c r="A259" s="10" t="s">
        <v>222</v>
      </c>
      <c r="B259" s="176">
        <v>466</v>
      </c>
      <c r="C259" s="13" t="s">
        <v>50</v>
      </c>
      <c r="D259" s="24" t="s">
        <v>411</v>
      </c>
      <c r="E259" s="24"/>
      <c r="F259" s="25">
        <v>300</v>
      </c>
      <c r="G259" s="25">
        <v>200</v>
      </c>
      <c r="H259" s="25">
        <f t="shared" si="35"/>
        <v>500</v>
      </c>
      <c r="I259" s="175"/>
      <c r="J259" s="131">
        <v>0</v>
      </c>
      <c r="K259" s="131"/>
      <c r="L259" s="131">
        <v>600</v>
      </c>
      <c r="M259" s="131">
        <f>M261+M262</f>
        <v>9919.9</v>
      </c>
      <c r="N259" s="131">
        <f>N261+N262</f>
        <v>9314.5999999999985</v>
      </c>
      <c r="O259" s="177">
        <f t="shared" si="29"/>
        <v>93.8981239730239</v>
      </c>
    </row>
    <row r="260" spans="1:15" s="15" customFormat="1" ht="21" hidden="1" customHeight="1">
      <c r="A260" s="35" t="s">
        <v>707</v>
      </c>
      <c r="B260" s="176">
        <v>466</v>
      </c>
      <c r="C260" s="13" t="s">
        <v>50</v>
      </c>
      <c r="D260" s="24" t="s">
        <v>411</v>
      </c>
      <c r="E260" s="24" t="s">
        <v>685</v>
      </c>
      <c r="F260" s="25">
        <f>F261+F264</f>
        <v>3411.7</v>
      </c>
      <c r="G260" s="25">
        <f>G261</f>
        <v>650</v>
      </c>
      <c r="H260" s="25">
        <f t="shared" si="34"/>
        <v>4061.7</v>
      </c>
      <c r="I260" s="175"/>
      <c r="J260" s="131">
        <f t="shared" si="31"/>
        <v>4061.7</v>
      </c>
      <c r="K260" s="131"/>
      <c r="L260" s="131">
        <f>L261</f>
        <v>902.4</v>
      </c>
      <c r="M260" s="131"/>
      <c r="N260" s="131"/>
      <c r="O260" s="177" t="e">
        <f t="shared" si="29"/>
        <v>#DIV/0!</v>
      </c>
    </row>
    <row r="261" spans="1:15" s="15" customFormat="1" ht="39" customHeight="1">
      <c r="A261" s="35" t="s">
        <v>90</v>
      </c>
      <c r="B261" s="176">
        <v>466</v>
      </c>
      <c r="C261" s="13" t="s">
        <v>50</v>
      </c>
      <c r="D261" s="24" t="s">
        <v>411</v>
      </c>
      <c r="E261" s="24" t="s">
        <v>651</v>
      </c>
      <c r="F261" s="25">
        <f>F263</f>
        <v>700</v>
      </c>
      <c r="G261" s="25">
        <f>G263</f>
        <v>650</v>
      </c>
      <c r="H261" s="25">
        <f t="shared" si="34"/>
        <v>1350</v>
      </c>
      <c r="I261" s="175"/>
      <c r="J261" s="131">
        <f t="shared" si="31"/>
        <v>1350</v>
      </c>
      <c r="K261" s="131"/>
      <c r="L261" s="131">
        <f>L263</f>
        <v>902.4</v>
      </c>
      <c r="M261" s="131">
        <v>9916.6</v>
      </c>
      <c r="N261" s="131">
        <v>9311.2999999999993</v>
      </c>
      <c r="O261" s="177">
        <f t="shared" si="29"/>
        <v>93.896093419115417</v>
      </c>
    </row>
    <row r="262" spans="1:15" s="15" customFormat="1" ht="23.25" customHeight="1">
      <c r="A262" s="35" t="s">
        <v>106</v>
      </c>
      <c r="B262" s="176">
        <v>466</v>
      </c>
      <c r="C262" s="13" t="s">
        <v>50</v>
      </c>
      <c r="D262" s="24" t="s">
        <v>411</v>
      </c>
      <c r="E262" s="24" t="s">
        <v>105</v>
      </c>
      <c r="F262" s="25"/>
      <c r="G262" s="25"/>
      <c r="H262" s="25"/>
      <c r="I262" s="175"/>
      <c r="J262" s="131"/>
      <c r="K262" s="131"/>
      <c r="L262" s="131"/>
      <c r="M262" s="131">
        <v>3.3</v>
      </c>
      <c r="N262" s="131">
        <v>3.3</v>
      </c>
      <c r="O262" s="177"/>
    </row>
    <row r="263" spans="1:15" s="15" customFormat="1" ht="31.5" customHeight="1">
      <c r="A263" s="35" t="s">
        <v>708</v>
      </c>
      <c r="B263" s="176">
        <v>466</v>
      </c>
      <c r="C263" s="13" t="s">
        <v>50</v>
      </c>
      <c r="D263" s="24" t="s">
        <v>709</v>
      </c>
      <c r="E263" s="24" t="s">
        <v>651</v>
      </c>
      <c r="F263" s="25">
        <v>700</v>
      </c>
      <c r="G263" s="25">
        <v>650</v>
      </c>
      <c r="H263" s="25">
        <f t="shared" si="34"/>
        <v>1350</v>
      </c>
      <c r="I263" s="175"/>
      <c r="J263" s="131">
        <f t="shared" si="31"/>
        <v>1350</v>
      </c>
      <c r="K263" s="131"/>
      <c r="L263" s="131">
        <v>902.4</v>
      </c>
      <c r="M263" s="131">
        <v>8312.7000000000007</v>
      </c>
      <c r="N263" s="131">
        <v>4156.3</v>
      </c>
      <c r="O263" s="177">
        <f t="shared" si="29"/>
        <v>49.999398510712524</v>
      </c>
    </row>
    <row r="264" spans="1:15" s="15" customFormat="1" ht="46.5" customHeight="1">
      <c r="A264" s="20" t="s">
        <v>710</v>
      </c>
      <c r="B264" s="19">
        <v>466</v>
      </c>
      <c r="C264" s="8" t="s">
        <v>50</v>
      </c>
      <c r="D264" s="22" t="s">
        <v>453</v>
      </c>
      <c r="E264" s="22"/>
      <c r="F264" s="25">
        <f>F265</f>
        <v>2711.7</v>
      </c>
      <c r="G264" s="25"/>
      <c r="H264" s="25">
        <f t="shared" si="34"/>
        <v>2711.7</v>
      </c>
      <c r="I264" s="175"/>
      <c r="J264" s="131">
        <f t="shared" si="31"/>
        <v>2711.7</v>
      </c>
      <c r="K264" s="131"/>
      <c r="L264" s="131">
        <f t="shared" ref="L264:N265" si="37">L265</f>
        <v>0</v>
      </c>
      <c r="M264" s="120">
        <f t="shared" si="37"/>
        <v>12947</v>
      </c>
      <c r="N264" s="120">
        <f t="shared" si="37"/>
        <v>12822.4</v>
      </c>
      <c r="O264" s="177">
        <f t="shared" si="29"/>
        <v>99.037614891480658</v>
      </c>
    </row>
    <row r="265" spans="1:15" s="15" customFormat="1" ht="41.25" customHeight="1">
      <c r="A265" s="20" t="s">
        <v>452</v>
      </c>
      <c r="B265" s="19">
        <v>466</v>
      </c>
      <c r="C265" s="22" t="s">
        <v>446</v>
      </c>
      <c r="D265" s="22" t="s">
        <v>454</v>
      </c>
      <c r="E265" s="22"/>
      <c r="F265" s="25">
        <f>F266+F267</f>
        <v>2711.7</v>
      </c>
      <c r="G265" s="25"/>
      <c r="H265" s="25">
        <f t="shared" si="34"/>
        <v>2711.7</v>
      </c>
      <c r="I265" s="175"/>
      <c r="J265" s="131">
        <f t="shared" si="31"/>
        <v>2711.7</v>
      </c>
      <c r="K265" s="131"/>
      <c r="L265" s="131">
        <f t="shared" si="37"/>
        <v>0</v>
      </c>
      <c r="M265" s="120">
        <f t="shared" si="37"/>
        <v>12947</v>
      </c>
      <c r="N265" s="120">
        <f t="shared" si="37"/>
        <v>12822.4</v>
      </c>
      <c r="O265" s="177">
        <f t="shared" si="29"/>
        <v>99.037614891480658</v>
      </c>
    </row>
    <row r="266" spans="1:15" s="15" customFormat="1" ht="34.5" customHeight="1">
      <c r="A266" s="35" t="s">
        <v>461</v>
      </c>
      <c r="B266" s="176">
        <v>466</v>
      </c>
      <c r="C266" s="13" t="s">
        <v>50</v>
      </c>
      <c r="D266" s="24" t="s">
        <v>476</v>
      </c>
      <c r="E266" s="24"/>
      <c r="F266" s="25">
        <v>2709.7</v>
      </c>
      <c r="G266" s="25"/>
      <c r="H266" s="25">
        <f t="shared" si="34"/>
        <v>2709.7</v>
      </c>
      <c r="I266" s="175"/>
      <c r="J266" s="131">
        <f t="shared" si="31"/>
        <v>2709.7</v>
      </c>
      <c r="K266" s="131"/>
      <c r="L266" s="131"/>
      <c r="M266" s="131">
        <f>SUM(M267:M268)</f>
        <v>12947</v>
      </c>
      <c r="N266" s="131">
        <f>SUM(N267:N268)</f>
        <v>12822.4</v>
      </c>
      <c r="O266" s="177">
        <f t="shared" si="29"/>
        <v>99.037614891480658</v>
      </c>
    </row>
    <row r="267" spans="1:15" s="15" customFormat="1" ht="21" customHeight="1">
      <c r="A267" s="35" t="s">
        <v>477</v>
      </c>
      <c r="B267" s="176">
        <v>466</v>
      </c>
      <c r="C267" s="13" t="s">
        <v>50</v>
      </c>
      <c r="D267" s="24" t="s">
        <v>455</v>
      </c>
      <c r="E267" s="24" t="s">
        <v>651</v>
      </c>
      <c r="F267" s="25">
        <v>2</v>
      </c>
      <c r="G267" s="25"/>
      <c r="H267" s="25">
        <f t="shared" si="34"/>
        <v>2</v>
      </c>
      <c r="I267" s="175"/>
      <c r="J267" s="131">
        <f t="shared" si="31"/>
        <v>2</v>
      </c>
      <c r="K267" s="131"/>
      <c r="L267" s="131"/>
      <c r="M267" s="131">
        <v>12822.4</v>
      </c>
      <c r="N267" s="131">
        <v>12822.4</v>
      </c>
      <c r="O267" s="177">
        <f t="shared" si="29"/>
        <v>100</v>
      </c>
    </row>
    <row r="268" spans="1:15" s="15" customFormat="1" ht="18" customHeight="1">
      <c r="A268" s="35" t="s">
        <v>478</v>
      </c>
      <c r="B268" s="176">
        <v>466</v>
      </c>
      <c r="C268" s="13" t="s">
        <v>50</v>
      </c>
      <c r="D268" s="24" t="s">
        <v>479</v>
      </c>
      <c r="E268" s="24" t="s">
        <v>651</v>
      </c>
      <c r="F268" s="25">
        <f>F269</f>
        <v>8382.25</v>
      </c>
      <c r="G268" s="25">
        <f>G269</f>
        <v>205</v>
      </c>
      <c r="H268" s="25">
        <f t="shared" si="34"/>
        <v>8587.25</v>
      </c>
      <c r="I268" s="175"/>
      <c r="J268" s="131">
        <f t="shared" si="31"/>
        <v>8587.25</v>
      </c>
      <c r="K268" s="131"/>
      <c r="L268" s="131"/>
      <c r="M268" s="131">
        <v>124.6</v>
      </c>
      <c r="N268" s="131">
        <v>0</v>
      </c>
      <c r="O268" s="177">
        <f t="shared" si="29"/>
        <v>0</v>
      </c>
    </row>
    <row r="269" spans="1:15" s="15" customFormat="1" ht="22.5" customHeight="1">
      <c r="A269" s="11" t="s">
        <v>129</v>
      </c>
      <c r="B269" s="19">
        <v>466</v>
      </c>
      <c r="C269" s="8"/>
      <c r="D269" s="22"/>
      <c r="E269" s="22"/>
      <c r="F269" s="25">
        <f>F270</f>
        <v>8382.25</v>
      </c>
      <c r="G269" s="25">
        <f>G270</f>
        <v>205</v>
      </c>
      <c r="H269" s="25">
        <f t="shared" si="34"/>
        <v>8587.25</v>
      </c>
      <c r="I269" s="175"/>
      <c r="J269" s="131">
        <f t="shared" si="31"/>
        <v>8587.25</v>
      </c>
      <c r="K269" s="131"/>
      <c r="L269" s="131">
        <f>L270</f>
        <v>0</v>
      </c>
      <c r="M269" s="120">
        <f>M270</f>
        <v>16626.099999999999</v>
      </c>
      <c r="N269" s="120">
        <f>N270</f>
        <v>16525.900000000001</v>
      </c>
      <c r="O269" s="177">
        <f t="shared" si="29"/>
        <v>99.397333108786796</v>
      </c>
    </row>
    <row r="270" spans="1:15" s="15" customFormat="1" ht="42.75" customHeight="1">
      <c r="A270" s="20" t="s">
        <v>678</v>
      </c>
      <c r="B270" s="176">
        <v>466</v>
      </c>
      <c r="C270" s="8" t="s">
        <v>711</v>
      </c>
      <c r="D270" s="22" t="s">
        <v>517</v>
      </c>
      <c r="E270" s="22"/>
      <c r="F270" s="25">
        <f>F271+F273</f>
        <v>8382.25</v>
      </c>
      <c r="G270" s="25">
        <f>G271</f>
        <v>205</v>
      </c>
      <c r="H270" s="25">
        <f t="shared" si="34"/>
        <v>8587.25</v>
      </c>
      <c r="I270" s="175"/>
      <c r="J270" s="131">
        <f t="shared" si="31"/>
        <v>8587.25</v>
      </c>
      <c r="K270" s="131"/>
      <c r="L270" s="131"/>
      <c r="M270" s="120">
        <f>M271+M273+M275+M276</f>
        <v>16626.099999999999</v>
      </c>
      <c r="N270" s="120">
        <f>N271+N273+N275+N276</f>
        <v>16525.900000000001</v>
      </c>
      <c r="O270" s="177">
        <f t="shared" si="29"/>
        <v>99.397333108786796</v>
      </c>
    </row>
    <row r="271" spans="1:15" s="15" customFormat="1" ht="32.25" customHeight="1">
      <c r="A271" s="10" t="s">
        <v>222</v>
      </c>
      <c r="B271" s="176">
        <v>466</v>
      </c>
      <c r="C271" s="13" t="s">
        <v>390</v>
      </c>
      <c r="D271" s="24" t="s">
        <v>411</v>
      </c>
      <c r="E271" s="24"/>
      <c r="F271" s="25">
        <f>SUM(F272)</f>
        <v>2000</v>
      </c>
      <c r="G271" s="25">
        <f>G272</f>
        <v>205</v>
      </c>
      <c r="H271" s="25">
        <f t="shared" si="34"/>
        <v>2205</v>
      </c>
      <c r="I271" s="175"/>
      <c r="J271" s="131">
        <f t="shared" si="31"/>
        <v>2205</v>
      </c>
      <c r="K271" s="131"/>
      <c r="L271" s="131"/>
      <c r="M271" s="131">
        <f>M272</f>
        <v>4499.7</v>
      </c>
      <c r="N271" s="131">
        <f>N272</f>
        <v>4435.6000000000004</v>
      </c>
      <c r="O271" s="177">
        <f t="shared" si="29"/>
        <v>98.575460586261315</v>
      </c>
    </row>
    <row r="272" spans="1:15" s="15" customFormat="1" ht="45.75" customHeight="1">
      <c r="A272" s="10" t="s">
        <v>90</v>
      </c>
      <c r="B272" s="176">
        <v>466</v>
      </c>
      <c r="C272" s="13" t="s">
        <v>390</v>
      </c>
      <c r="D272" s="24" t="s">
        <v>411</v>
      </c>
      <c r="E272" s="24" t="s">
        <v>89</v>
      </c>
      <c r="F272" s="25">
        <v>2000</v>
      </c>
      <c r="G272" s="25">
        <v>205</v>
      </c>
      <c r="H272" s="25">
        <f t="shared" si="34"/>
        <v>2205</v>
      </c>
      <c r="I272" s="175"/>
      <c r="J272" s="131">
        <f t="shared" si="31"/>
        <v>2205</v>
      </c>
      <c r="K272" s="131"/>
      <c r="L272" s="131"/>
      <c r="M272" s="131">
        <v>4499.7</v>
      </c>
      <c r="N272" s="131">
        <v>4435.6000000000004</v>
      </c>
      <c r="O272" s="177">
        <f t="shared" si="29"/>
        <v>98.575460586261315</v>
      </c>
    </row>
    <row r="273" spans="1:15" s="15" customFormat="1" ht="36" customHeight="1">
      <c r="A273" s="10" t="s">
        <v>222</v>
      </c>
      <c r="B273" s="176">
        <v>466</v>
      </c>
      <c r="C273" s="13" t="s">
        <v>54</v>
      </c>
      <c r="D273" s="24" t="s">
        <v>411</v>
      </c>
      <c r="E273" s="24"/>
      <c r="F273" s="25">
        <f>F274</f>
        <v>6382.25</v>
      </c>
      <c r="G273" s="25"/>
      <c r="H273" s="25">
        <f t="shared" si="34"/>
        <v>6382.25</v>
      </c>
      <c r="I273" s="175"/>
      <c r="J273" s="131">
        <f t="shared" si="31"/>
        <v>6382.25</v>
      </c>
      <c r="K273" s="131"/>
      <c r="L273" s="131"/>
      <c r="M273" s="131">
        <f>M274</f>
        <v>8922.4</v>
      </c>
      <c r="N273" s="131">
        <f>N274</f>
        <v>8886.2999999999993</v>
      </c>
      <c r="O273" s="177">
        <f t="shared" si="29"/>
        <v>99.5954003407155</v>
      </c>
    </row>
    <row r="274" spans="1:15" s="15" customFormat="1" ht="43.5" customHeight="1">
      <c r="A274" s="10" t="s">
        <v>90</v>
      </c>
      <c r="B274" s="176">
        <v>466</v>
      </c>
      <c r="C274" s="13" t="s">
        <v>54</v>
      </c>
      <c r="D274" s="24" t="s">
        <v>411</v>
      </c>
      <c r="E274" s="24" t="s">
        <v>89</v>
      </c>
      <c r="F274" s="25">
        <v>6382.25</v>
      </c>
      <c r="G274" s="25"/>
      <c r="H274" s="25">
        <f t="shared" si="34"/>
        <v>6382.25</v>
      </c>
      <c r="I274" s="175"/>
      <c r="J274" s="131">
        <f t="shared" si="31"/>
        <v>6382.25</v>
      </c>
      <c r="K274" s="131"/>
      <c r="L274" s="131"/>
      <c r="M274" s="131">
        <v>8922.4</v>
      </c>
      <c r="N274" s="131">
        <v>8886.2999999999993</v>
      </c>
      <c r="O274" s="177">
        <f t="shared" si="29"/>
        <v>99.5954003407155</v>
      </c>
    </row>
    <row r="275" spans="1:15" s="15" customFormat="1" ht="22.5" customHeight="1">
      <c r="A275" s="10" t="s">
        <v>698</v>
      </c>
      <c r="B275" s="176">
        <v>466</v>
      </c>
      <c r="C275" s="13" t="s">
        <v>54</v>
      </c>
      <c r="D275" s="24" t="s">
        <v>699</v>
      </c>
      <c r="E275" s="24"/>
      <c r="F275" s="25">
        <f>F276</f>
        <v>200</v>
      </c>
      <c r="G275" s="131"/>
      <c r="H275" s="25">
        <f t="shared" si="34"/>
        <v>200</v>
      </c>
      <c r="I275" s="175"/>
      <c r="J275" s="131">
        <f t="shared" si="31"/>
        <v>200</v>
      </c>
      <c r="K275" s="131"/>
      <c r="L275" s="131">
        <f>L276</f>
        <v>0</v>
      </c>
      <c r="M275" s="131">
        <v>2159.5</v>
      </c>
      <c r="N275" s="131">
        <v>2159.5</v>
      </c>
      <c r="O275" s="177">
        <f t="shared" si="29"/>
        <v>100</v>
      </c>
    </row>
    <row r="276" spans="1:15" s="3" customFormat="1" ht="33" customHeight="1">
      <c r="A276" s="10" t="s">
        <v>222</v>
      </c>
      <c r="B276" s="176">
        <v>466</v>
      </c>
      <c r="C276" s="13" t="s">
        <v>508</v>
      </c>
      <c r="D276" s="24" t="s">
        <v>411</v>
      </c>
      <c r="E276" s="24"/>
      <c r="F276" s="25">
        <f>F277</f>
        <v>200</v>
      </c>
      <c r="G276" s="131"/>
      <c r="H276" s="25">
        <f t="shared" si="34"/>
        <v>200</v>
      </c>
      <c r="I276" s="175"/>
      <c r="J276" s="131">
        <f t="shared" si="31"/>
        <v>200</v>
      </c>
      <c r="K276" s="131"/>
      <c r="L276" s="131"/>
      <c r="M276" s="131">
        <f>M277</f>
        <v>1044.5</v>
      </c>
      <c r="N276" s="131">
        <f>N277</f>
        <v>1044.5</v>
      </c>
      <c r="O276" s="177">
        <f t="shared" si="29"/>
        <v>100</v>
      </c>
    </row>
    <row r="277" spans="1:15" s="3" customFormat="1" ht="45" customHeight="1">
      <c r="A277" s="10" t="s">
        <v>90</v>
      </c>
      <c r="B277" s="176">
        <v>466</v>
      </c>
      <c r="C277" s="13" t="s">
        <v>508</v>
      </c>
      <c r="D277" s="24" t="s">
        <v>411</v>
      </c>
      <c r="E277" s="24" t="s">
        <v>89</v>
      </c>
      <c r="F277" s="25">
        <v>200</v>
      </c>
      <c r="G277" s="131"/>
      <c r="H277" s="25">
        <f t="shared" si="34"/>
        <v>200</v>
      </c>
      <c r="I277" s="175"/>
      <c r="J277" s="131">
        <f t="shared" si="31"/>
        <v>200</v>
      </c>
      <c r="K277" s="131"/>
      <c r="L277" s="131"/>
      <c r="M277" s="131">
        <v>1044.5</v>
      </c>
      <c r="N277" s="131">
        <v>1044.5</v>
      </c>
      <c r="O277" s="177">
        <f t="shared" si="29"/>
        <v>100</v>
      </c>
    </row>
    <row r="278" spans="1:15" s="3" customFormat="1" ht="20.25" customHeight="1">
      <c r="A278" s="20" t="s">
        <v>127</v>
      </c>
      <c r="B278" s="19">
        <v>466</v>
      </c>
      <c r="C278" s="22" t="s">
        <v>184</v>
      </c>
      <c r="D278" s="22"/>
      <c r="E278" s="22"/>
      <c r="F278" s="21">
        <f>SUM(F279,F325,F333)</f>
        <v>488427.6</v>
      </c>
      <c r="G278" s="131"/>
      <c r="H278" s="21">
        <f t="shared" si="34"/>
        <v>488427.6</v>
      </c>
      <c r="I278" s="174" t="e">
        <f>I291</f>
        <v>#REF!</v>
      </c>
      <c r="J278" s="120" t="e">
        <f>J279+J325+J333</f>
        <v>#REF!</v>
      </c>
      <c r="K278" s="120">
        <f>K279+K333</f>
        <v>1216.5999999999999</v>
      </c>
      <c r="L278" s="120">
        <f>L279</f>
        <v>-8800</v>
      </c>
      <c r="M278" s="120">
        <f>M279+M283</f>
        <v>1477.2</v>
      </c>
      <c r="N278" s="120">
        <f>N279+N283</f>
        <v>1374.5</v>
      </c>
      <c r="O278" s="173">
        <f t="shared" si="29"/>
        <v>93.047657730842133</v>
      </c>
    </row>
    <row r="279" spans="1:15" s="3" customFormat="1" ht="55.5" customHeight="1">
      <c r="A279" s="20" t="s">
        <v>678</v>
      </c>
      <c r="B279" s="19">
        <v>466</v>
      </c>
      <c r="C279" s="18" t="s">
        <v>185</v>
      </c>
      <c r="D279" s="22" t="s">
        <v>517</v>
      </c>
      <c r="E279" s="22"/>
      <c r="F279" s="21">
        <f>SUM(F280,F291,F312,F305)</f>
        <v>484332.69999999995</v>
      </c>
      <c r="G279" s="131"/>
      <c r="H279" s="21">
        <f t="shared" si="34"/>
        <v>484332.69999999995</v>
      </c>
      <c r="I279" s="174" t="e">
        <f>I291</f>
        <v>#REF!</v>
      </c>
      <c r="J279" s="120" t="e">
        <f>J280+J291+J305+J312</f>
        <v>#REF!</v>
      </c>
      <c r="K279" s="120">
        <f>K280+K291</f>
        <v>2800</v>
      </c>
      <c r="L279" s="120">
        <f>L280+L291+L305+L312</f>
        <v>-8800</v>
      </c>
      <c r="M279" s="120">
        <f>M280</f>
        <v>217.8</v>
      </c>
      <c r="N279" s="120">
        <f>N280</f>
        <v>115.6</v>
      </c>
      <c r="O279" s="177">
        <f t="shared" si="29"/>
        <v>53.076216712580347</v>
      </c>
    </row>
    <row r="280" spans="1:15" s="15" customFormat="1" ht="18.75" customHeight="1">
      <c r="A280" s="10" t="s">
        <v>222</v>
      </c>
      <c r="B280" s="176">
        <v>466</v>
      </c>
      <c r="C280" s="23" t="s">
        <v>185</v>
      </c>
      <c r="D280" s="24" t="s">
        <v>411</v>
      </c>
      <c r="E280" s="24"/>
      <c r="F280" s="25">
        <f>SUM(F281)</f>
        <v>164928.79999999999</v>
      </c>
      <c r="G280" s="25"/>
      <c r="H280" s="25">
        <f t="shared" si="34"/>
        <v>164928.79999999999</v>
      </c>
      <c r="I280" s="175"/>
      <c r="J280" s="131">
        <f t="shared" ref="J280:L282" si="38">J281</f>
        <v>161628.79999999999</v>
      </c>
      <c r="K280" s="131">
        <f>K281</f>
        <v>1000</v>
      </c>
      <c r="L280" s="131">
        <f t="shared" si="38"/>
        <v>-4000</v>
      </c>
      <c r="M280" s="131">
        <f>M281+M282</f>
        <v>217.8</v>
      </c>
      <c r="N280" s="131">
        <f>N281+N282</f>
        <v>115.6</v>
      </c>
      <c r="O280" s="177">
        <f t="shared" si="29"/>
        <v>53.076216712580347</v>
      </c>
    </row>
    <row r="281" spans="1:15" s="15" customFormat="1" ht="42.75" customHeight="1">
      <c r="A281" s="10" t="s">
        <v>90</v>
      </c>
      <c r="B281" s="176">
        <v>466</v>
      </c>
      <c r="C281" s="23" t="s">
        <v>185</v>
      </c>
      <c r="D281" s="24" t="s">
        <v>411</v>
      </c>
      <c r="E281" s="24" t="s">
        <v>651</v>
      </c>
      <c r="F281" s="25">
        <f>SUM(F282)</f>
        <v>164928.79999999999</v>
      </c>
      <c r="G281" s="25"/>
      <c r="H281" s="25">
        <f t="shared" si="34"/>
        <v>164928.79999999999</v>
      </c>
      <c r="I281" s="175"/>
      <c r="J281" s="131">
        <f t="shared" si="38"/>
        <v>161628.79999999999</v>
      </c>
      <c r="K281" s="131">
        <f>K282</f>
        <v>1000</v>
      </c>
      <c r="L281" s="131">
        <f t="shared" si="38"/>
        <v>-4000</v>
      </c>
      <c r="M281" s="131">
        <v>129</v>
      </c>
      <c r="N281" s="131">
        <v>26.8</v>
      </c>
      <c r="O281" s="177">
        <f t="shared" si="29"/>
        <v>20.775193798449614</v>
      </c>
    </row>
    <row r="282" spans="1:15" s="15" customFormat="1" ht="30" customHeight="1">
      <c r="A282" s="10" t="s">
        <v>90</v>
      </c>
      <c r="B282" s="176">
        <v>466</v>
      </c>
      <c r="C282" s="23" t="s">
        <v>185</v>
      </c>
      <c r="D282" s="24" t="s">
        <v>411</v>
      </c>
      <c r="E282" s="24" t="s">
        <v>459</v>
      </c>
      <c r="F282" s="25">
        <f>SUM(F283)</f>
        <v>164928.79999999999</v>
      </c>
      <c r="G282" s="25"/>
      <c r="H282" s="25">
        <f t="shared" si="34"/>
        <v>164928.79999999999</v>
      </c>
      <c r="I282" s="175"/>
      <c r="J282" s="131">
        <f t="shared" si="38"/>
        <v>161628.79999999999</v>
      </c>
      <c r="K282" s="131">
        <f>K283</f>
        <v>1000</v>
      </c>
      <c r="L282" s="131">
        <f t="shared" si="38"/>
        <v>-4000</v>
      </c>
      <c r="M282" s="131">
        <v>88.8</v>
      </c>
      <c r="N282" s="131">
        <v>88.8</v>
      </c>
      <c r="O282" s="177">
        <f t="shared" ref="O282:O354" si="39">N282/M282*100</f>
        <v>100</v>
      </c>
    </row>
    <row r="283" spans="1:15" s="15" customFormat="1" ht="48.75" customHeight="1">
      <c r="A283" s="11" t="s">
        <v>114</v>
      </c>
      <c r="B283" s="19">
        <v>466</v>
      </c>
      <c r="C283" s="22" t="s">
        <v>186</v>
      </c>
      <c r="D283" s="22" t="s">
        <v>359</v>
      </c>
      <c r="E283" s="24"/>
      <c r="F283" s="25">
        <f>SUM(F284,F287)</f>
        <v>164928.79999999999</v>
      </c>
      <c r="G283" s="25"/>
      <c r="H283" s="25">
        <f t="shared" si="34"/>
        <v>164928.79999999999</v>
      </c>
      <c r="I283" s="175"/>
      <c r="J283" s="131">
        <f>J284+J287</f>
        <v>161628.79999999999</v>
      </c>
      <c r="K283" s="131">
        <f>K284</f>
        <v>1000</v>
      </c>
      <c r="L283" s="131">
        <f>L289+L284</f>
        <v>-4000</v>
      </c>
      <c r="M283" s="120">
        <f>M284</f>
        <v>1259.4000000000001</v>
      </c>
      <c r="N283" s="120">
        <f>N284</f>
        <v>1258.9000000000001</v>
      </c>
      <c r="O283" s="177">
        <f t="shared" si="39"/>
        <v>99.960298554867393</v>
      </c>
    </row>
    <row r="284" spans="1:15" s="15" customFormat="1" ht="45.75" customHeight="1">
      <c r="A284" s="10" t="s">
        <v>712</v>
      </c>
      <c r="B284" s="176">
        <v>466</v>
      </c>
      <c r="C284" s="24" t="s">
        <v>186</v>
      </c>
      <c r="D284" s="24" t="s">
        <v>431</v>
      </c>
      <c r="E284" s="24"/>
      <c r="F284" s="25">
        <f>F285+F286</f>
        <v>97191.8</v>
      </c>
      <c r="G284" s="25"/>
      <c r="H284" s="25">
        <f t="shared" si="34"/>
        <v>97191.8</v>
      </c>
      <c r="I284" s="175"/>
      <c r="J284" s="131">
        <f t="shared" si="31"/>
        <v>97191.8</v>
      </c>
      <c r="K284" s="131">
        <f>K285</f>
        <v>1000</v>
      </c>
      <c r="L284" s="131">
        <f>L285</f>
        <v>0</v>
      </c>
      <c r="M284" s="131">
        <f>M285</f>
        <v>1259.4000000000001</v>
      </c>
      <c r="N284" s="131">
        <f>N285</f>
        <v>1258.9000000000001</v>
      </c>
      <c r="O284" s="177">
        <f t="shared" si="39"/>
        <v>99.960298554867393</v>
      </c>
    </row>
    <row r="285" spans="1:15" s="15" customFormat="1" ht="42" customHeight="1">
      <c r="A285" s="35" t="s">
        <v>432</v>
      </c>
      <c r="B285" s="176">
        <v>466</v>
      </c>
      <c r="C285" s="24" t="s">
        <v>186</v>
      </c>
      <c r="D285" s="24" t="s">
        <v>433</v>
      </c>
      <c r="E285" s="24" t="s">
        <v>89</v>
      </c>
      <c r="F285" s="25">
        <v>96260.3</v>
      </c>
      <c r="G285" s="25"/>
      <c r="H285" s="25">
        <f>F285+G285</f>
        <v>96260.3</v>
      </c>
      <c r="I285" s="175"/>
      <c r="J285" s="131">
        <f t="shared" ref="J285:J358" si="40">H285+I285</f>
        <v>96260.3</v>
      </c>
      <c r="K285" s="131">
        <v>1000</v>
      </c>
      <c r="L285" s="131"/>
      <c r="M285" s="131">
        <v>1259.4000000000001</v>
      </c>
      <c r="N285" s="131">
        <v>1258.9000000000001</v>
      </c>
      <c r="O285" s="177">
        <f t="shared" si="39"/>
        <v>99.960298554867393</v>
      </c>
    </row>
    <row r="286" spans="1:15" s="15" customFormat="1" ht="26.25" hidden="1" customHeight="1">
      <c r="A286" s="35" t="s">
        <v>434</v>
      </c>
      <c r="B286" s="176">
        <v>466</v>
      </c>
      <c r="C286" s="24" t="s">
        <v>186</v>
      </c>
      <c r="D286" s="24" t="s">
        <v>435</v>
      </c>
      <c r="E286" s="24" t="s">
        <v>89</v>
      </c>
      <c r="F286" s="25">
        <v>931.5</v>
      </c>
      <c r="G286" s="25"/>
      <c r="H286" s="25">
        <f t="shared" ref="H286:H345" si="41">F286+G286</f>
        <v>931.5</v>
      </c>
      <c r="I286" s="175"/>
      <c r="J286" s="131">
        <f t="shared" si="40"/>
        <v>931.5</v>
      </c>
      <c r="K286" s="131"/>
      <c r="L286" s="131"/>
      <c r="M286" s="120"/>
      <c r="N286" s="131"/>
      <c r="O286" s="177" t="e">
        <f t="shared" si="39"/>
        <v>#DIV/0!</v>
      </c>
    </row>
    <row r="287" spans="1:15" s="15" customFormat="1" ht="20.25" customHeight="1">
      <c r="A287" s="20" t="s">
        <v>480</v>
      </c>
      <c r="B287" s="19">
        <v>466</v>
      </c>
      <c r="C287" s="22" t="s">
        <v>224</v>
      </c>
      <c r="D287" s="22"/>
      <c r="E287" s="22"/>
      <c r="F287" s="25">
        <f>F288+F289+F290</f>
        <v>67737</v>
      </c>
      <c r="G287" s="25"/>
      <c r="H287" s="25">
        <f t="shared" si="41"/>
        <v>67737</v>
      </c>
      <c r="I287" s="175"/>
      <c r="J287" s="131">
        <f>J288+J289+J290</f>
        <v>64437</v>
      </c>
      <c r="K287" s="131"/>
      <c r="L287" s="131">
        <f>L289</f>
        <v>-4000</v>
      </c>
      <c r="M287" s="120">
        <f>M288</f>
        <v>22532.5</v>
      </c>
      <c r="N287" s="120">
        <f>N288</f>
        <v>22531.8</v>
      </c>
      <c r="O287" s="177">
        <f t="shared" si="39"/>
        <v>99.996893376234326</v>
      </c>
    </row>
    <row r="288" spans="1:15" s="15" customFormat="1" ht="43.5" customHeight="1">
      <c r="A288" s="20" t="s">
        <v>713</v>
      </c>
      <c r="B288" s="195">
        <v>466</v>
      </c>
      <c r="C288" s="18" t="s">
        <v>181</v>
      </c>
      <c r="D288" s="22" t="s">
        <v>345</v>
      </c>
      <c r="E288" s="22"/>
      <c r="F288" s="25">
        <v>25725</v>
      </c>
      <c r="G288" s="25"/>
      <c r="H288" s="25">
        <f t="shared" si="41"/>
        <v>25725</v>
      </c>
      <c r="I288" s="175"/>
      <c r="J288" s="131">
        <f t="shared" si="40"/>
        <v>25725</v>
      </c>
      <c r="K288" s="131"/>
      <c r="L288" s="131"/>
      <c r="M288" s="120">
        <f>M289</f>
        <v>22532.5</v>
      </c>
      <c r="N288" s="120">
        <f>N289</f>
        <v>22531.8</v>
      </c>
      <c r="O288" s="177">
        <f t="shared" si="39"/>
        <v>99.996893376234326</v>
      </c>
    </row>
    <row r="289" spans="1:15" s="15" customFormat="1" ht="45" customHeight="1">
      <c r="A289" s="35" t="s">
        <v>346</v>
      </c>
      <c r="B289" s="196">
        <v>466</v>
      </c>
      <c r="C289" s="23" t="s">
        <v>181</v>
      </c>
      <c r="D289" s="24" t="s">
        <v>347</v>
      </c>
      <c r="E289" s="24"/>
      <c r="F289" s="25">
        <v>26855</v>
      </c>
      <c r="G289" s="25"/>
      <c r="H289" s="25">
        <f t="shared" si="41"/>
        <v>26855</v>
      </c>
      <c r="I289" s="175"/>
      <c r="J289" s="131">
        <f t="shared" si="40"/>
        <v>26855</v>
      </c>
      <c r="K289" s="131"/>
      <c r="L289" s="131">
        <v>-4000</v>
      </c>
      <c r="M289" s="131">
        <f>M290+M292</f>
        <v>22532.5</v>
      </c>
      <c r="N289" s="131">
        <f>N290+N292</f>
        <v>22531.8</v>
      </c>
      <c r="O289" s="177">
        <f t="shared" si="39"/>
        <v>99.996893376234326</v>
      </c>
    </row>
    <row r="290" spans="1:15" s="15" customFormat="1" ht="29.25" customHeight="1">
      <c r="A290" s="35" t="s">
        <v>481</v>
      </c>
      <c r="B290" s="196">
        <v>466</v>
      </c>
      <c r="C290" s="23" t="s">
        <v>181</v>
      </c>
      <c r="D290" s="24" t="s">
        <v>43</v>
      </c>
      <c r="E290" s="22"/>
      <c r="F290" s="25">
        <v>15157</v>
      </c>
      <c r="G290" s="25"/>
      <c r="H290" s="25">
        <f t="shared" si="41"/>
        <v>15157</v>
      </c>
      <c r="I290" s="175"/>
      <c r="J290" s="131">
        <v>11857</v>
      </c>
      <c r="K290" s="131"/>
      <c r="L290" s="131"/>
      <c r="M290" s="131">
        <f>M291</f>
        <v>387.8</v>
      </c>
      <c r="N290" s="131">
        <f>N291</f>
        <v>387.1</v>
      </c>
      <c r="O290" s="177">
        <f t="shared" si="39"/>
        <v>99.819494584837543</v>
      </c>
    </row>
    <row r="291" spans="1:15" s="15" customFormat="1" ht="28.5" customHeight="1">
      <c r="A291" s="10" t="s">
        <v>219</v>
      </c>
      <c r="B291" s="196">
        <v>466</v>
      </c>
      <c r="C291" s="23" t="s">
        <v>181</v>
      </c>
      <c r="D291" s="24" t="s">
        <v>43</v>
      </c>
      <c r="E291" s="24" t="s">
        <v>217</v>
      </c>
      <c r="F291" s="25">
        <f>SUM(F292)</f>
        <v>272443.09999999998</v>
      </c>
      <c r="G291" s="25"/>
      <c r="H291" s="25">
        <f>H292</f>
        <v>272443.09999999998</v>
      </c>
      <c r="I291" s="175" t="e">
        <f>I292</f>
        <v>#REF!</v>
      </c>
      <c r="J291" s="131" t="e">
        <f>J292</f>
        <v>#REF!</v>
      </c>
      <c r="K291" s="131">
        <f>K292</f>
        <v>1800</v>
      </c>
      <c r="L291" s="131">
        <f>L292</f>
        <v>-4000</v>
      </c>
      <c r="M291" s="131">
        <v>387.8</v>
      </c>
      <c r="N291" s="131">
        <v>387.1</v>
      </c>
      <c r="O291" s="177">
        <f t="shared" si="39"/>
        <v>99.819494584837543</v>
      </c>
    </row>
    <row r="292" spans="1:15" s="15" customFormat="1" ht="37.5" customHeight="1">
      <c r="A292" s="197" t="s">
        <v>482</v>
      </c>
      <c r="B292" s="196">
        <v>466</v>
      </c>
      <c r="C292" s="23" t="s">
        <v>181</v>
      </c>
      <c r="D292" s="24" t="s">
        <v>55</v>
      </c>
      <c r="E292" s="24"/>
      <c r="F292" s="25">
        <f>SUM(F293)</f>
        <v>272443.09999999998</v>
      </c>
      <c r="G292" s="131"/>
      <c r="H292" s="25">
        <f>H293</f>
        <v>272443.09999999998</v>
      </c>
      <c r="I292" s="175" t="e">
        <f>#REF!</f>
        <v>#REF!</v>
      </c>
      <c r="J292" s="131" t="e">
        <f>J293</f>
        <v>#REF!</v>
      </c>
      <c r="K292" s="131">
        <f>K293</f>
        <v>1800</v>
      </c>
      <c r="L292" s="131">
        <f>L293</f>
        <v>-4000</v>
      </c>
      <c r="M292" s="131">
        <f>M293</f>
        <v>22144.7</v>
      </c>
      <c r="N292" s="131">
        <f>N293</f>
        <v>22144.7</v>
      </c>
      <c r="O292" s="177">
        <f t="shared" si="39"/>
        <v>100</v>
      </c>
    </row>
    <row r="293" spans="1:15" s="15" customFormat="1" ht="30" customHeight="1">
      <c r="A293" s="10" t="s">
        <v>219</v>
      </c>
      <c r="B293" s="196">
        <v>466</v>
      </c>
      <c r="C293" s="23" t="s">
        <v>181</v>
      </c>
      <c r="D293" s="24" t="s">
        <v>55</v>
      </c>
      <c r="E293" s="24" t="s">
        <v>217</v>
      </c>
      <c r="F293" s="25">
        <f>SUM(F294,F297)</f>
        <v>272443.09999999998</v>
      </c>
      <c r="G293" s="25">
        <f t="shared" ref="G293:H293" si="42">SUM(G294,G297)</f>
        <v>0</v>
      </c>
      <c r="H293" s="25">
        <f t="shared" si="42"/>
        <v>272443.09999999998</v>
      </c>
      <c r="I293" s="175"/>
      <c r="J293" s="131" t="e">
        <f>J294+J297+#REF!</f>
        <v>#REF!</v>
      </c>
      <c r="K293" s="131">
        <f>K294</f>
        <v>1800</v>
      </c>
      <c r="L293" s="131">
        <f>L297+L294</f>
        <v>-4000</v>
      </c>
      <c r="M293" s="131">
        <v>22144.7</v>
      </c>
      <c r="N293" s="131">
        <v>22144.7</v>
      </c>
      <c r="O293" s="177">
        <f t="shared" si="39"/>
        <v>100</v>
      </c>
    </row>
    <row r="294" spans="1:15" s="15" customFormat="1" ht="26.25" customHeight="1">
      <c r="A294" s="20" t="s">
        <v>180</v>
      </c>
      <c r="B294" s="22" t="s">
        <v>53</v>
      </c>
      <c r="C294" s="22" t="s">
        <v>424</v>
      </c>
      <c r="D294" s="22"/>
      <c r="E294" s="22"/>
      <c r="F294" s="25">
        <f>F295+F296</f>
        <v>187405.09999999998</v>
      </c>
      <c r="G294" s="25"/>
      <c r="H294" s="25">
        <f t="shared" si="41"/>
        <v>187405.09999999998</v>
      </c>
      <c r="I294" s="175"/>
      <c r="J294" s="131">
        <f t="shared" si="40"/>
        <v>187405.09999999998</v>
      </c>
      <c r="K294" s="131">
        <f>K295</f>
        <v>1800</v>
      </c>
      <c r="L294" s="131"/>
      <c r="M294" s="120">
        <f>M295</f>
        <v>4319.2</v>
      </c>
      <c r="N294" s="120">
        <f>N295</f>
        <v>4319.2</v>
      </c>
      <c r="O294" s="177">
        <f t="shared" si="39"/>
        <v>100</v>
      </c>
    </row>
    <row r="295" spans="1:15" s="15" customFormat="1" ht="58.5" customHeight="1">
      <c r="A295" s="20" t="s">
        <v>678</v>
      </c>
      <c r="B295" s="22" t="s">
        <v>53</v>
      </c>
      <c r="C295" s="22" t="s">
        <v>424</v>
      </c>
      <c r="D295" s="22" t="s">
        <v>517</v>
      </c>
      <c r="E295" s="22"/>
      <c r="F295" s="25">
        <v>184494.8</v>
      </c>
      <c r="G295" s="25"/>
      <c r="H295" s="25">
        <f t="shared" si="41"/>
        <v>184494.8</v>
      </c>
      <c r="I295" s="175"/>
      <c r="J295" s="131">
        <f t="shared" si="40"/>
        <v>184494.8</v>
      </c>
      <c r="K295" s="131">
        <v>1800</v>
      </c>
      <c r="L295" s="131"/>
      <c r="M295" s="120">
        <f>M297</f>
        <v>4319.2</v>
      </c>
      <c r="N295" s="120">
        <f>N297</f>
        <v>4319.2</v>
      </c>
      <c r="O295" s="177">
        <f t="shared" si="39"/>
        <v>100</v>
      </c>
    </row>
    <row r="296" spans="1:15" s="15" customFormat="1" ht="39.75" hidden="1" customHeight="1">
      <c r="A296" s="10" t="s">
        <v>222</v>
      </c>
      <c r="B296" s="176">
        <v>466</v>
      </c>
      <c r="C296" s="24" t="s">
        <v>424</v>
      </c>
      <c r="D296" s="24" t="s">
        <v>411</v>
      </c>
      <c r="E296" s="24"/>
      <c r="F296" s="25">
        <v>2910.3</v>
      </c>
      <c r="G296" s="25"/>
      <c r="H296" s="25">
        <f t="shared" si="41"/>
        <v>2910.3</v>
      </c>
      <c r="I296" s="175"/>
      <c r="J296" s="131">
        <f t="shared" si="40"/>
        <v>2910.3</v>
      </c>
      <c r="K296" s="131"/>
      <c r="L296" s="131"/>
      <c r="M296" s="120"/>
      <c r="N296" s="131"/>
      <c r="O296" s="177" t="e">
        <f t="shared" si="39"/>
        <v>#DIV/0!</v>
      </c>
    </row>
    <row r="297" spans="1:15" s="15" customFormat="1" ht="45.75" customHeight="1">
      <c r="A297" s="10" t="s">
        <v>686</v>
      </c>
      <c r="B297" s="176">
        <v>466</v>
      </c>
      <c r="C297" s="24" t="s">
        <v>424</v>
      </c>
      <c r="D297" s="24" t="s">
        <v>411</v>
      </c>
      <c r="E297" s="24" t="s">
        <v>687</v>
      </c>
      <c r="F297" s="25">
        <f>F298+F301+F302+F303+F304</f>
        <v>85038</v>
      </c>
      <c r="G297" s="25">
        <f>G298+G301+G302+G303+G304</f>
        <v>0</v>
      </c>
      <c r="H297" s="25">
        <f>H298+H301+H302+H303+H304</f>
        <v>85038</v>
      </c>
      <c r="I297" s="175"/>
      <c r="J297" s="131">
        <f>J298+J301+J302</f>
        <v>88338</v>
      </c>
      <c r="K297" s="131"/>
      <c r="L297" s="131">
        <f>L301</f>
        <v>-4000</v>
      </c>
      <c r="M297" s="131">
        <v>4319.2</v>
      </c>
      <c r="N297" s="131">
        <v>4319.2</v>
      </c>
      <c r="O297" s="177">
        <f t="shared" si="39"/>
        <v>100</v>
      </c>
    </row>
    <row r="298" spans="1:15" s="15" customFormat="1" ht="35.25" customHeight="1">
      <c r="A298" s="198" t="s">
        <v>170</v>
      </c>
      <c r="B298" s="195">
        <v>475</v>
      </c>
      <c r="C298" s="23"/>
      <c r="D298" s="24"/>
      <c r="E298" s="24"/>
      <c r="F298" s="25">
        <v>39334</v>
      </c>
      <c r="G298" s="25"/>
      <c r="H298" s="25">
        <f t="shared" si="41"/>
        <v>39334</v>
      </c>
      <c r="I298" s="175"/>
      <c r="J298" s="131">
        <f t="shared" si="40"/>
        <v>39334</v>
      </c>
      <c r="K298" s="131"/>
      <c r="L298" s="131"/>
      <c r="M298" s="120">
        <f>M299+M352+M358</f>
        <v>652293.4</v>
      </c>
      <c r="N298" s="120">
        <f>N299+N352+N358</f>
        <v>641285.10000000009</v>
      </c>
      <c r="O298" s="173">
        <f t="shared" si="39"/>
        <v>98.312369863009508</v>
      </c>
    </row>
    <row r="299" spans="1:15" s="15" customFormat="1" ht="24.75" customHeight="1">
      <c r="A299" s="14" t="s">
        <v>75</v>
      </c>
      <c r="B299" s="195">
        <v>475</v>
      </c>
      <c r="C299" s="18" t="s">
        <v>74</v>
      </c>
      <c r="D299" s="22"/>
      <c r="E299" s="22"/>
      <c r="F299" s="25"/>
      <c r="G299" s="25"/>
      <c r="H299" s="25"/>
      <c r="I299" s="175"/>
      <c r="J299" s="131"/>
      <c r="K299" s="131"/>
      <c r="L299" s="131"/>
      <c r="M299" s="120">
        <f>M300+M311+M329+M336</f>
        <v>646817.30000000005</v>
      </c>
      <c r="N299" s="120">
        <f>N300+N311+N329+N336</f>
        <v>635809.00000000012</v>
      </c>
      <c r="O299" s="173">
        <f t="shared" si="39"/>
        <v>98.298082008629024</v>
      </c>
    </row>
    <row r="300" spans="1:15" s="15" customFormat="1" ht="22.5" customHeight="1">
      <c r="A300" s="20" t="s">
        <v>128</v>
      </c>
      <c r="B300" s="195">
        <v>475</v>
      </c>
      <c r="C300" s="18" t="s">
        <v>171</v>
      </c>
      <c r="D300" s="22"/>
      <c r="E300" s="22"/>
      <c r="F300" s="25"/>
      <c r="G300" s="25"/>
      <c r="H300" s="25"/>
      <c r="I300" s="175"/>
      <c r="J300" s="131"/>
      <c r="K300" s="131"/>
      <c r="L300" s="131"/>
      <c r="M300" s="120">
        <f t="shared" ref="M300:N302" si="43">M301</f>
        <v>201069.6</v>
      </c>
      <c r="N300" s="120">
        <f t="shared" si="43"/>
        <v>197254.90000000002</v>
      </c>
      <c r="O300" s="173">
        <f t="shared" si="39"/>
        <v>98.102796245678121</v>
      </c>
    </row>
    <row r="301" spans="1:15" s="15" customFormat="1" ht="45" customHeight="1">
      <c r="A301" s="14" t="s">
        <v>714</v>
      </c>
      <c r="B301" s="195">
        <v>475</v>
      </c>
      <c r="C301" s="18" t="s">
        <v>171</v>
      </c>
      <c r="D301" s="22" t="s">
        <v>311</v>
      </c>
      <c r="E301" s="24"/>
      <c r="F301" s="25">
        <v>41156</v>
      </c>
      <c r="G301" s="25"/>
      <c r="H301" s="25">
        <f t="shared" si="41"/>
        <v>41156</v>
      </c>
      <c r="I301" s="175"/>
      <c r="J301" s="131">
        <f t="shared" si="40"/>
        <v>41156</v>
      </c>
      <c r="K301" s="131"/>
      <c r="L301" s="131">
        <v>-4000</v>
      </c>
      <c r="M301" s="120">
        <f t="shared" si="43"/>
        <v>201069.6</v>
      </c>
      <c r="N301" s="120">
        <f t="shared" si="43"/>
        <v>197254.90000000002</v>
      </c>
      <c r="O301" s="173">
        <f t="shared" si="39"/>
        <v>98.102796245678121</v>
      </c>
    </row>
    <row r="302" spans="1:15" s="15" customFormat="1" ht="33.75" customHeight="1">
      <c r="A302" s="44" t="s">
        <v>120</v>
      </c>
      <c r="B302" s="195">
        <v>475</v>
      </c>
      <c r="C302" s="18" t="s">
        <v>171</v>
      </c>
      <c r="D302" s="22" t="s">
        <v>312</v>
      </c>
      <c r="E302" s="22"/>
      <c r="F302" s="25">
        <v>4548</v>
      </c>
      <c r="G302" s="25"/>
      <c r="H302" s="25">
        <f t="shared" si="41"/>
        <v>4548</v>
      </c>
      <c r="I302" s="175"/>
      <c r="J302" s="131">
        <v>7848</v>
      </c>
      <c r="K302" s="131"/>
      <c r="L302" s="131"/>
      <c r="M302" s="120">
        <f t="shared" si="43"/>
        <v>201069.6</v>
      </c>
      <c r="N302" s="120">
        <f t="shared" si="43"/>
        <v>197254.90000000002</v>
      </c>
      <c r="O302" s="173">
        <f t="shared" si="39"/>
        <v>98.102796245678121</v>
      </c>
    </row>
    <row r="303" spans="1:15" s="15" customFormat="1" ht="39.75" customHeight="1">
      <c r="A303" s="42" t="s">
        <v>313</v>
      </c>
      <c r="B303" s="196">
        <v>475</v>
      </c>
      <c r="C303" s="23" t="s">
        <v>171</v>
      </c>
      <c r="D303" s="24" t="s">
        <v>314</v>
      </c>
      <c r="E303" s="22"/>
      <c r="F303" s="25"/>
      <c r="G303" s="25"/>
      <c r="H303" s="25"/>
      <c r="I303" s="25">
        <v>6866.3</v>
      </c>
      <c r="J303" s="131">
        <f>H303+I303</f>
        <v>6866.3</v>
      </c>
      <c r="K303" s="131"/>
      <c r="L303" s="131"/>
      <c r="M303" s="131">
        <f>M304+M307</f>
        <v>201069.6</v>
      </c>
      <c r="N303" s="131">
        <f>N304+N307</f>
        <v>197254.90000000002</v>
      </c>
      <c r="O303" s="177">
        <f t="shared" si="39"/>
        <v>98.102796245678121</v>
      </c>
    </row>
    <row r="304" spans="1:15" s="15" customFormat="1" ht="85.5" customHeight="1">
      <c r="A304" s="42" t="s">
        <v>138</v>
      </c>
      <c r="B304" s="196">
        <v>475</v>
      </c>
      <c r="C304" s="23" t="s">
        <v>171</v>
      </c>
      <c r="D304" s="24" t="s">
        <v>744</v>
      </c>
      <c r="E304" s="24"/>
      <c r="F304" s="25"/>
      <c r="G304" s="25"/>
      <c r="H304" s="25"/>
      <c r="I304" s="25">
        <v>5728.8</v>
      </c>
      <c r="J304" s="131">
        <f>H304+I304</f>
        <v>5728.8</v>
      </c>
      <c r="K304" s="131"/>
      <c r="L304" s="131"/>
      <c r="M304" s="131">
        <f>SUM(M305:M306)</f>
        <v>121608.6</v>
      </c>
      <c r="N304" s="131">
        <f>SUM(N305:N306)</f>
        <v>121608.6</v>
      </c>
      <c r="O304" s="177">
        <f t="shared" si="39"/>
        <v>100</v>
      </c>
    </row>
    <row r="305" spans="1:15" s="15" customFormat="1" ht="29.25" customHeight="1">
      <c r="A305" s="10" t="s">
        <v>447</v>
      </c>
      <c r="B305" s="196">
        <v>475</v>
      </c>
      <c r="C305" s="23" t="s">
        <v>171</v>
      </c>
      <c r="D305" s="24" t="s">
        <v>316</v>
      </c>
      <c r="E305" s="24" t="s">
        <v>399</v>
      </c>
      <c r="F305" s="25">
        <f>SUM(F306)</f>
        <v>36492.800000000003</v>
      </c>
      <c r="G305" s="25"/>
      <c r="H305" s="25">
        <f t="shared" si="41"/>
        <v>36492.800000000003</v>
      </c>
      <c r="I305" s="175"/>
      <c r="J305" s="131">
        <f t="shared" si="40"/>
        <v>36492.800000000003</v>
      </c>
      <c r="K305" s="131"/>
      <c r="L305" s="131">
        <f t="shared" ref="L305:L306" si="44">L306</f>
        <v>-800</v>
      </c>
      <c r="M305" s="131">
        <v>120411.1</v>
      </c>
      <c r="N305" s="131">
        <v>120411.1</v>
      </c>
      <c r="O305" s="177">
        <f t="shared" si="39"/>
        <v>100</v>
      </c>
    </row>
    <row r="306" spans="1:15" s="15" customFormat="1" ht="21" customHeight="1">
      <c r="A306" s="10" t="s">
        <v>214</v>
      </c>
      <c r="B306" s="196">
        <v>475</v>
      </c>
      <c r="C306" s="23" t="s">
        <v>171</v>
      </c>
      <c r="D306" s="24" t="s">
        <v>448</v>
      </c>
      <c r="E306" s="24" t="s">
        <v>399</v>
      </c>
      <c r="F306" s="25">
        <f>SUM(F307)</f>
        <v>36492.800000000003</v>
      </c>
      <c r="G306" s="25"/>
      <c r="H306" s="25">
        <f t="shared" si="41"/>
        <v>36492.800000000003</v>
      </c>
      <c r="I306" s="175"/>
      <c r="J306" s="131">
        <f t="shared" si="40"/>
        <v>36492.800000000003</v>
      </c>
      <c r="K306" s="131"/>
      <c r="L306" s="131">
        <f t="shared" si="44"/>
        <v>-800</v>
      </c>
      <c r="M306" s="131">
        <v>1197.5</v>
      </c>
      <c r="N306" s="131">
        <v>1197.5</v>
      </c>
      <c r="O306" s="177">
        <f t="shared" si="39"/>
        <v>100</v>
      </c>
    </row>
    <row r="307" spans="1:15" s="15" customFormat="1" ht="51.75" customHeight="1">
      <c r="A307" s="42" t="s">
        <v>56</v>
      </c>
      <c r="B307" s="196">
        <v>475</v>
      </c>
      <c r="C307" s="23" t="s">
        <v>171</v>
      </c>
      <c r="D307" s="24" t="s">
        <v>745</v>
      </c>
      <c r="E307" s="24"/>
      <c r="F307" s="25">
        <f>F308+F310</f>
        <v>36492.800000000003</v>
      </c>
      <c r="G307" s="25"/>
      <c r="H307" s="25">
        <f t="shared" si="41"/>
        <v>36492.800000000003</v>
      </c>
      <c r="I307" s="175"/>
      <c r="J307" s="131">
        <f t="shared" si="40"/>
        <v>36492.800000000003</v>
      </c>
      <c r="K307" s="131"/>
      <c r="L307" s="131">
        <f>L310+L308</f>
        <v>-800</v>
      </c>
      <c r="M307" s="131">
        <f>SUM(M308:M310)</f>
        <v>79461</v>
      </c>
      <c r="N307" s="131">
        <f>SUM(N308:N310)</f>
        <v>75646.3</v>
      </c>
      <c r="O307" s="177">
        <f t="shared" si="39"/>
        <v>95.199280150010708</v>
      </c>
    </row>
    <row r="308" spans="1:15" s="15" customFormat="1" ht="27" customHeight="1">
      <c r="A308" s="10" t="s">
        <v>447</v>
      </c>
      <c r="B308" s="13">
        <v>475</v>
      </c>
      <c r="C308" s="13" t="s">
        <v>390</v>
      </c>
      <c r="D308" s="24" t="s">
        <v>317</v>
      </c>
      <c r="E308" s="24" t="s">
        <v>399</v>
      </c>
      <c r="F308" s="25">
        <f>F309</f>
        <v>18720</v>
      </c>
      <c r="G308" s="25"/>
      <c r="H308" s="25">
        <f t="shared" si="41"/>
        <v>18720</v>
      </c>
      <c r="I308" s="175"/>
      <c r="J308" s="131">
        <f t="shared" si="40"/>
        <v>18720</v>
      </c>
      <c r="K308" s="131"/>
      <c r="L308" s="131">
        <f>L309</f>
        <v>0</v>
      </c>
      <c r="M308" s="131">
        <v>32118</v>
      </c>
      <c r="N308" s="131">
        <v>31806.799999999999</v>
      </c>
      <c r="O308" s="177">
        <f t="shared" si="39"/>
        <v>99.031072918612622</v>
      </c>
    </row>
    <row r="309" spans="1:15" s="15" customFormat="1" ht="24.75" customHeight="1">
      <c r="A309" s="10" t="s">
        <v>214</v>
      </c>
      <c r="B309" s="13">
        <v>475</v>
      </c>
      <c r="C309" s="13" t="s">
        <v>390</v>
      </c>
      <c r="D309" s="24" t="s">
        <v>35</v>
      </c>
      <c r="E309" s="24" t="s">
        <v>399</v>
      </c>
      <c r="F309" s="25">
        <v>18720</v>
      </c>
      <c r="G309" s="25"/>
      <c r="H309" s="25">
        <f t="shared" si="41"/>
        <v>18720</v>
      </c>
      <c r="I309" s="175"/>
      <c r="J309" s="131">
        <f t="shared" si="40"/>
        <v>18720</v>
      </c>
      <c r="K309" s="131"/>
      <c r="L309" s="131"/>
      <c r="M309" s="131">
        <v>34447</v>
      </c>
      <c r="N309" s="131">
        <v>33346.400000000001</v>
      </c>
      <c r="O309" s="177">
        <f t="shared" si="39"/>
        <v>96.804946729758768</v>
      </c>
    </row>
    <row r="310" spans="1:15" s="15" customFormat="1" ht="27" customHeight="1">
      <c r="A310" s="10" t="s">
        <v>483</v>
      </c>
      <c r="B310" s="13">
        <v>475</v>
      </c>
      <c r="C310" s="13" t="s">
        <v>390</v>
      </c>
      <c r="D310" s="24" t="s">
        <v>484</v>
      </c>
      <c r="E310" s="24" t="s">
        <v>399</v>
      </c>
      <c r="F310" s="25">
        <f>F311</f>
        <v>17772.8</v>
      </c>
      <c r="G310" s="25"/>
      <c r="H310" s="25">
        <f t="shared" si="41"/>
        <v>17772.8</v>
      </c>
      <c r="I310" s="175"/>
      <c r="J310" s="131">
        <f t="shared" si="40"/>
        <v>17772.8</v>
      </c>
      <c r="K310" s="131"/>
      <c r="L310" s="131">
        <f>L311</f>
        <v>-800</v>
      </c>
      <c r="M310" s="131">
        <v>12896</v>
      </c>
      <c r="N310" s="131">
        <v>10493.1</v>
      </c>
      <c r="O310" s="177">
        <f t="shared" si="39"/>
        <v>81.367090570719597</v>
      </c>
    </row>
    <row r="311" spans="1:15" s="15" customFormat="1" ht="24.75" customHeight="1">
      <c r="A311" s="11" t="s">
        <v>129</v>
      </c>
      <c r="B311" s="195">
        <v>475</v>
      </c>
      <c r="C311" s="18" t="s">
        <v>172</v>
      </c>
      <c r="D311" s="22"/>
      <c r="E311" s="22"/>
      <c r="F311" s="25">
        <v>17772.8</v>
      </c>
      <c r="G311" s="25"/>
      <c r="H311" s="25">
        <f t="shared" si="41"/>
        <v>17772.8</v>
      </c>
      <c r="I311" s="175"/>
      <c r="J311" s="131">
        <f t="shared" si="40"/>
        <v>17772.8</v>
      </c>
      <c r="K311" s="131"/>
      <c r="L311" s="131">
        <v>-800</v>
      </c>
      <c r="M311" s="120">
        <f>M312</f>
        <v>387525.60000000003</v>
      </c>
      <c r="N311" s="120">
        <f>N312</f>
        <v>384381.70000000007</v>
      </c>
      <c r="O311" s="173">
        <f t="shared" si="39"/>
        <v>99.188724564261051</v>
      </c>
    </row>
    <row r="312" spans="1:15" s="15" customFormat="1" ht="31.5" customHeight="1">
      <c r="A312" s="11" t="s">
        <v>99</v>
      </c>
      <c r="B312" s="195">
        <v>475</v>
      </c>
      <c r="C312" s="18" t="s">
        <v>172</v>
      </c>
      <c r="D312" s="22" t="s">
        <v>318</v>
      </c>
      <c r="E312" s="22"/>
      <c r="F312" s="25">
        <f>SUM(F319,F315)</f>
        <v>10468</v>
      </c>
      <c r="G312" s="25"/>
      <c r="H312" s="25">
        <f t="shared" si="41"/>
        <v>10468</v>
      </c>
      <c r="I312" s="175"/>
      <c r="J312" s="131">
        <f t="shared" si="40"/>
        <v>10468</v>
      </c>
      <c r="K312" s="131"/>
      <c r="L312" s="131"/>
      <c r="M312" s="120">
        <f>M313+M319+M322</f>
        <v>387525.60000000003</v>
      </c>
      <c r="N312" s="120">
        <f>N313+N319+N322</f>
        <v>384381.70000000007</v>
      </c>
      <c r="O312" s="173">
        <f t="shared" si="39"/>
        <v>99.188724564261051</v>
      </c>
    </row>
    <row r="313" spans="1:15" s="15" customFormat="1" ht="55.5" customHeight="1">
      <c r="A313" s="42" t="s">
        <v>319</v>
      </c>
      <c r="B313" s="196">
        <v>475</v>
      </c>
      <c r="C313" s="23" t="s">
        <v>172</v>
      </c>
      <c r="D313" s="24" t="s">
        <v>320</v>
      </c>
      <c r="E313" s="24"/>
      <c r="F313" s="25">
        <f>SUM(F315)</f>
        <v>7348</v>
      </c>
      <c r="G313" s="25"/>
      <c r="H313" s="25">
        <f t="shared" si="41"/>
        <v>7348</v>
      </c>
      <c r="I313" s="175"/>
      <c r="J313" s="131">
        <f t="shared" si="40"/>
        <v>7348</v>
      </c>
      <c r="K313" s="131"/>
      <c r="L313" s="131"/>
      <c r="M313" s="120">
        <f>M314+M317</f>
        <v>274803.7</v>
      </c>
      <c r="N313" s="120">
        <f>N314+N317</f>
        <v>273822.7</v>
      </c>
      <c r="O313" s="173">
        <f t="shared" si="39"/>
        <v>99.643017906964133</v>
      </c>
    </row>
    <row r="314" spans="1:15" s="99" customFormat="1" ht="88.5" customHeight="1">
      <c r="A314" s="49" t="s">
        <v>139</v>
      </c>
      <c r="B314" s="196">
        <v>475</v>
      </c>
      <c r="C314" s="23" t="s">
        <v>172</v>
      </c>
      <c r="D314" s="24" t="s">
        <v>321</v>
      </c>
      <c r="E314" s="24"/>
      <c r="F314" s="25">
        <f>SUM(F315)</f>
        <v>7348</v>
      </c>
      <c r="G314" s="25"/>
      <c r="H314" s="25">
        <f t="shared" si="41"/>
        <v>7348</v>
      </c>
      <c r="I314" s="175"/>
      <c r="J314" s="131">
        <f t="shared" si="40"/>
        <v>7348</v>
      </c>
      <c r="K314" s="131"/>
      <c r="L314" s="131"/>
      <c r="M314" s="131">
        <f>SUM(M315:M316)</f>
        <v>215076.7</v>
      </c>
      <c r="N314" s="131">
        <f>SUM(N315:N316)</f>
        <v>215076.8</v>
      </c>
      <c r="O314" s="177">
        <f t="shared" si="39"/>
        <v>100.00004649504106</v>
      </c>
    </row>
    <row r="315" spans="1:15" s="15" customFormat="1" ht="30" customHeight="1">
      <c r="A315" s="10" t="s">
        <v>447</v>
      </c>
      <c r="B315" s="196">
        <v>475</v>
      </c>
      <c r="C315" s="23" t="s">
        <v>172</v>
      </c>
      <c r="D315" s="24" t="s">
        <v>321</v>
      </c>
      <c r="E315" s="24" t="s">
        <v>399</v>
      </c>
      <c r="F315" s="25">
        <f>SUM(F316:F317)</f>
        <v>7348</v>
      </c>
      <c r="G315" s="25"/>
      <c r="H315" s="25">
        <f t="shared" si="41"/>
        <v>7348</v>
      </c>
      <c r="I315" s="175"/>
      <c r="J315" s="131">
        <f t="shared" si="40"/>
        <v>7348</v>
      </c>
      <c r="K315" s="131"/>
      <c r="L315" s="131"/>
      <c r="M315" s="131">
        <v>212922.7</v>
      </c>
      <c r="N315" s="131">
        <v>212922.8</v>
      </c>
      <c r="O315" s="177">
        <f t="shared" si="39"/>
        <v>100.00004696540105</v>
      </c>
    </row>
    <row r="316" spans="1:15" s="15" customFormat="1" ht="18" customHeight="1">
      <c r="A316" s="10" t="s">
        <v>214</v>
      </c>
      <c r="B316" s="196">
        <v>475</v>
      </c>
      <c r="C316" s="23" t="s">
        <v>172</v>
      </c>
      <c r="D316" s="24" t="s">
        <v>449</v>
      </c>
      <c r="E316" s="24" t="s">
        <v>399</v>
      </c>
      <c r="F316" s="25">
        <v>5835</v>
      </c>
      <c r="G316" s="25"/>
      <c r="H316" s="25">
        <f t="shared" si="41"/>
        <v>5835</v>
      </c>
      <c r="I316" s="175"/>
      <c r="J316" s="131">
        <f t="shared" si="40"/>
        <v>5835</v>
      </c>
      <c r="K316" s="131"/>
      <c r="L316" s="131"/>
      <c r="M316" s="131">
        <v>2154</v>
      </c>
      <c r="N316" s="131">
        <v>2154</v>
      </c>
      <c r="O316" s="177">
        <f t="shared" si="39"/>
        <v>100</v>
      </c>
    </row>
    <row r="317" spans="1:15" s="15" customFormat="1" ht="44.25" customHeight="1">
      <c r="A317" s="42" t="s">
        <v>140</v>
      </c>
      <c r="B317" s="196">
        <v>475</v>
      </c>
      <c r="C317" s="23" t="s">
        <v>172</v>
      </c>
      <c r="D317" s="24" t="s">
        <v>322</v>
      </c>
      <c r="E317" s="24"/>
      <c r="F317" s="25">
        <v>1513</v>
      </c>
      <c r="G317" s="25"/>
      <c r="H317" s="25">
        <f t="shared" si="41"/>
        <v>1513</v>
      </c>
      <c r="I317" s="175"/>
      <c r="J317" s="131">
        <f t="shared" si="40"/>
        <v>1513</v>
      </c>
      <c r="K317" s="131"/>
      <c r="L317" s="131"/>
      <c r="M317" s="131">
        <f>M318</f>
        <v>59727</v>
      </c>
      <c r="N317" s="131">
        <f>N318</f>
        <v>58745.9</v>
      </c>
      <c r="O317" s="177">
        <f t="shared" si="39"/>
        <v>98.357359318231289</v>
      </c>
    </row>
    <row r="318" spans="1:15" s="15" customFormat="1" ht="27.75" customHeight="1">
      <c r="A318" s="10" t="s">
        <v>447</v>
      </c>
      <c r="B318" s="196">
        <v>475</v>
      </c>
      <c r="C318" s="23" t="s">
        <v>172</v>
      </c>
      <c r="D318" s="24" t="s">
        <v>322</v>
      </c>
      <c r="E318" s="24" t="s">
        <v>399</v>
      </c>
      <c r="F318" s="25"/>
      <c r="G318" s="25"/>
      <c r="H318" s="25"/>
      <c r="I318" s="175"/>
      <c r="J318" s="131"/>
      <c r="K318" s="131"/>
      <c r="L318" s="131"/>
      <c r="M318" s="131">
        <v>59727</v>
      </c>
      <c r="N318" s="131">
        <v>58745.9</v>
      </c>
      <c r="O318" s="177">
        <f t="shared" si="39"/>
        <v>98.357359318231289</v>
      </c>
    </row>
    <row r="319" spans="1:15" s="15" customFormat="1" ht="21" customHeight="1">
      <c r="A319" s="10" t="s">
        <v>214</v>
      </c>
      <c r="B319" s="196">
        <v>475</v>
      </c>
      <c r="C319" s="23" t="s">
        <v>172</v>
      </c>
      <c r="D319" s="24" t="s">
        <v>503</v>
      </c>
      <c r="E319" s="24"/>
      <c r="F319" s="25">
        <f>SUM(F320)</f>
        <v>3120</v>
      </c>
      <c r="G319" s="25"/>
      <c r="H319" s="25">
        <f t="shared" si="41"/>
        <v>3120</v>
      </c>
      <c r="I319" s="175"/>
      <c r="J319" s="131">
        <f t="shared" si="40"/>
        <v>3120</v>
      </c>
      <c r="K319" s="131"/>
      <c r="L319" s="131"/>
      <c r="M319" s="131">
        <f>SUM(M320:M321)</f>
        <v>66994</v>
      </c>
      <c r="N319" s="131">
        <f>SUM(N320:N321)</f>
        <v>64831.100000000006</v>
      </c>
      <c r="O319" s="177">
        <f t="shared" si="39"/>
        <v>96.771501925545579</v>
      </c>
    </row>
    <row r="320" spans="1:15" s="15" customFormat="1" ht="25.5" customHeight="1">
      <c r="A320" s="10" t="s">
        <v>214</v>
      </c>
      <c r="B320" s="196">
        <v>475</v>
      </c>
      <c r="C320" s="23" t="s">
        <v>172</v>
      </c>
      <c r="D320" s="24" t="s">
        <v>42</v>
      </c>
      <c r="E320" s="24" t="s">
        <v>399</v>
      </c>
      <c r="F320" s="25">
        <f>SUM(F323,F321)</f>
        <v>3120</v>
      </c>
      <c r="G320" s="25"/>
      <c r="H320" s="25">
        <f t="shared" si="41"/>
        <v>3120</v>
      </c>
      <c r="I320" s="175"/>
      <c r="J320" s="131">
        <f t="shared" si="40"/>
        <v>3120</v>
      </c>
      <c r="K320" s="131"/>
      <c r="L320" s="131"/>
      <c r="M320" s="131">
        <v>62886</v>
      </c>
      <c r="N320" s="131">
        <v>62044.3</v>
      </c>
      <c r="O320" s="177">
        <f t="shared" si="39"/>
        <v>98.66154629011227</v>
      </c>
    </row>
    <row r="321" spans="1:15" s="15" customFormat="1" ht="28.5" customHeight="1">
      <c r="A321" s="10" t="s">
        <v>483</v>
      </c>
      <c r="B321" s="196">
        <v>475</v>
      </c>
      <c r="C321" s="23" t="s">
        <v>172</v>
      </c>
      <c r="D321" s="24" t="s">
        <v>485</v>
      </c>
      <c r="E321" s="24" t="s">
        <v>399</v>
      </c>
      <c r="F321" s="25">
        <f>SUM(F322)</f>
        <v>2535</v>
      </c>
      <c r="G321" s="25"/>
      <c r="H321" s="25">
        <f t="shared" si="41"/>
        <v>2535</v>
      </c>
      <c r="I321" s="175"/>
      <c r="J321" s="131">
        <f t="shared" si="40"/>
        <v>2535</v>
      </c>
      <c r="K321" s="131"/>
      <c r="L321" s="131"/>
      <c r="M321" s="131">
        <v>4108</v>
      </c>
      <c r="N321" s="131">
        <v>2786.8</v>
      </c>
      <c r="O321" s="177">
        <f t="shared" si="39"/>
        <v>67.83836416747809</v>
      </c>
    </row>
    <row r="322" spans="1:15" s="15" customFormat="1" ht="23.25" customHeight="1">
      <c r="A322" s="10" t="s">
        <v>715</v>
      </c>
      <c r="B322" s="196">
        <v>475</v>
      </c>
      <c r="C322" s="23" t="s">
        <v>172</v>
      </c>
      <c r="D322" s="24" t="s">
        <v>503</v>
      </c>
      <c r="E322" s="24"/>
      <c r="F322" s="25">
        <v>2535</v>
      </c>
      <c r="G322" s="25"/>
      <c r="H322" s="25">
        <f t="shared" si="41"/>
        <v>2535</v>
      </c>
      <c r="I322" s="175"/>
      <c r="J322" s="131">
        <f t="shared" si="40"/>
        <v>2535</v>
      </c>
      <c r="K322" s="131"/>
      <c r="L322" s="131"/>
      <c r="M322" s="131">
        <f>SUM(M323:M328)</f>
        <v>45727.9</v>
      </c>
      <c r="N322" s="131">
        <f>SUM(N323:N328)</f>
        <v>45727.9</v>
      </c>
      <c r="O322" s="177">
        <f t="shared" si="39"/>
        <v>100</v>
      </c>
    </row>
    <row r="323" spans="1:15" s="15" customFormat="1" ht="31.5" customHeight="1">
      <c r="A323" s="36" t="s">
        <v>497</v>
      </c>
      <c r="B323" s="196">
        <v>475</v>
      </c>
      <c r="C323" s="23" t="s">
        <v>172</v>
      </c>
      <c r="D323" s="24" t="s">
        <v>499</v>
      </c>
      <c r="E323" s="24" t="s">
        <v>425</v>
      </c>
      <c r="F323" s="25">
        <f>SUM(F324)</f>
        <v>585</v>
      </c>
      <c r="G323" s="25"/>
      <c r="H323" s="25">
        <f t="shared" si="41"/>
        <v>585</v>
      </c>
      <c r="I323" s="175"/>
      <c r="J323" s="131">
        <f t="shared" si="40"/>
        <v>585</v>
      </c>
      <c r="K323" s="131"/>
      <c r="L323" s="131"/>
      <c r="M323" s="131">
        <v>17026.900000000001</v>
      </c>
      <c r="N323" s="131">
        <v>17026.900000000001</v>
      </c>
      <c r="O323" s="177">
        <f t="shared" si="39"/>
        <v>100</v>
      </c>
    </row>
    <row r="324" spans="1:15" s="15" customFormat="1" ht="30.75" customHeight="1">
      <c r="A324" s="36" t="s">
        <v>716</v>
      </c>
      <c r="B324" s="196">
        <v>475</v>
      </c>
      <c r="C324" s="23" t="s">
        <v>172</v>
      </c>
      <c r="D324" s="24" t="s">
        <v>500</v>
      </c>
      <c r="E324" s="24" t="s">
        <v>425</v>
      </c>
      <c r="F324" s="25">
        <v>585</v>
      </c>
      <c r="G324" s="25"/>
      <c r="H324" s="25">
        <f t="shared" si="41"/>
        <v>585</v>
      </c>
      <c r="I324" s="175"/>
      <c r="J324" s="131">
        <f t="shared" si="40"/>
        <v>585</v>
      </c>
      <c r="K324" s="131"/>
      <c r="L324" s="131"/>
      <c r="M324" s="131">
        <v>14499.6</v>
      </c>
      <c r="N324" s="131">
        <v>14499.6</v>
      </c>
      <c r="O324" s="177">
        <f t="shared" si="39"/>
        <v>100</v>
      </c>
    </row>
    <row r="325" spans="1:15" s="15" customFormat="1" ht="32.25" customHeight="1">
      <c r="A325" s="36" t="s">
        <v>717</v>
      </c>
      <c r="B325" s="196">
        <v>475</v>
      </c>
      <c r="C325" s="23" t="s">
        <v>172</v>
      </c>
      <c r="D325" s="24" t="s">
        <v>718</v>
      </c>
      <c r="E325" s="24" t="s">
        <v>425</v>
      </c>
      <c r="F325" s="25">
        <f>F326</f>
        <v>594.9</v>
      </c>
      <c r="G325" s="25"/>
      <c r="H325" s="25">
        <f t="shared" si="41"/>
        <v>594.9</v>
      </c>
      <c r="I325" s="175"/>
      <c r="J325" s="131">
        <f>J326</f>
        <v>594.9</v>
      </c>
      <c r="K325" s="131"/>
      <c r="L325" s="131"/>
      <c r="M325" s="131">
        <v>12780.6</v>
      </c>
      <c r="N325" s="131">
        <v>12780.6</v>
      </c>
      <c r="O325" s="177">
        <f t="shared" si="39"/>
        <v>100</v>
      </c>
    </row>
    <row r="326" spans="1:15" s="15" customFormat="1" ht="42.75" customHeight="1">
      <c r="A326" s="36" t="s">
        <v>719</v>
      </c>
      <c r="B326" s="196">
        <v>475</v>
      </c>
      <c r="C326" s="23" t="s">
        <v>172</v>
      </c>
      <c r="D326" s="24" t="s">
        <v>720</v>
      </c>
      <c r="E326" s="24" t="s">
        <v>425</v>
      </c>
      <c r="F326" s="25">
        <f>SUM(F327)</f>
        <v>594.9</v>
      </c>
      <c r="G326" s="25"/>
      <c r="H326" s="25">
        <f t="shared" si="41"/>
        <v>594.9</v>
      </c>
      <c r="I326" s="175"/>
      <c r="J326" s="131">
        <f>J327</f>
        <v>594.9</v>
      </c>
      <c r="K326" s="131"/>
      <c r="L326" s="131"/>
      <c r="M326" s="131">
        <v>990</v>
      </c>
      <c r="N326" s="131">
        <v>990</v>
      </c>
      <c r="O326" s="177">
        <f t="shared" si="39"/>
        <v>100</v>
      </c>
    </row>
    <row r="327" spans="1:15" s="15" customFormat="1" ht="32.25" customHeight="1">
      <c r="A327" s="36" t="s">
        <v>721</v>
      </c>
      <c r="B327" s="196">
        <v>475</v>
      </c>
      <c r="C327" s="23" t="s">
        <v>172</v>
      </c>
      <c r="D327" s="24" t="s">
        <v>722</v>
      </c>
      <c r="E327" s="24" t="s">
        <v>399</v>
      </c>
      <c r="F327" s="25">
        <f>SUM(F329)</f>
        <v>594.9</v>
      </c>
      <c r="G327" s="25"/>
      <c r="H327" s="25">
        <f t="shared" si="41"/>
        <v>594.9</v>
      </c>
      <c r="I327" s="175"/>
      <c r="J327" s="131">
        <f>J329</f>
        <v>594.9</v>
      </c>
      <c r="K327" s="131"/>
      <c r="L327" s="131"/>
      <c r="M327" s="131">
        <v>82</v>
      </c>
      <c r="N327" s="131">
        <v>82</v>
      </c>
      <c r="O327" s="177">
        <f t="shared" si="39"/>
        <v>100</v>
      </c>
    </row>
    <row r="328" spans="1:15" s="15" customFormat="1" ht="32.25" customHeight="1">
      <c r="A328" s="36" t="s">
        <v>498</v>
      </c>
      <c r="B328" s="196">
        <v>475</v>
      </c>
      <c r="C328" s="23" t="s">
        <v>172</v>
      </c>
      <c r="D328" s="24" t="s">
        <v>746</v>
      </c>
      <c r="E328" s="24" t="s">
        <v>425</v>
      </c>
      <c r="F328" s="25"/>
      <c r="G328" s="25"/>
      <c r="H328" s="25"/>
      <c r="I328" s="175"/>
      <c r="J328" s="131"/>
      <c r="K328" s="131"/>
      <c r="L328" s="131"/>
      <c r="M328" s="131">
        <v>348.8</v>
      </c>
      <c r="N328" s="131">
        <v>348.8</v>
      </c>
      <c r="O328" s="177">
        <f t="shared" si="39"/>
        <v>100</v>
      </c>
    </row>
    <row r="329" spans="1:15" s="15" customFormat="1" ht="24.75" customHeight="1">
      <c r="A329" s="11" t="s">
        <v>376</v>
      </c>
      <c r="B329" s="195">
        <v>475</v>
      </c>
      <c r="C329" s="22" t="s">
        <v>377</v>
      </c>
      <c r="D329" s="24"/>
      <c r="E329" s="24"/>
      <c r="F329" s="25">
        <f>SUM(F330)</f>
        <v>594.9</v>
      </c>
      <c r="G329" s="25"/>
      <c r="H329" s="25">
        <f t="shared" si="41"/>
        <v>594.9</v>
      </c>
      <c r="I329" s="175"/>
      <c r="J329" s="131">
        <f>J330</f>
        <v>594.9</v>
      </c>
      <c r="K329" s="131"/>
      <c r="L329" s="131"/>
      <c r="M329" s="120">
        <f>M330</f>
        <v>43056</v>
      </c>
      <c r="N329" s="120">
        <f>N330</f>
        <v>39115</v>
      </c>
      <c r="O329" s="173">
        <f t="shared" si="39"/>
        <v>90.846804162021556</v>
      </c>
    </row>
    <row r="330" spans="1:15" s="15" customFormat="1" ht="32.25" customHeight="1">
      <c r="A330" s="20" t="s">
        <v>100</v>
      </c>
      <c r="B330" s="195">
        <v>475</v>
      </c>
      <c r="C330" s="22" t="s">
        <v>377</v>
      </c>
      <c r="D330" s="22" t="s">
        <v>323</v>
      </c>
      <c r="E330" s="22"/>
      <c r="F330" s="25">
        <f>SUM(F331)</f>
        <v>594.9</v>
      </c>
      <c r="G330" s="25"/>
      <c r="H330" s="25">
        <f t="shared" si="41"/>
        <v>594.9</v>
      </c>
      <c r="I330" s="175"/>
      <c r="J330" s="131">
        <f t="shared" si="40"/>
        <v>594.9</v>
      </c>
      <c r="K330" s="131"/>
      <c r="L330" s="131"/>
      <c r="M330" s="120">
        <f>M331</f>
        <v>43056</v>
      </c>
      <c r="N330" s="120">
        <f>N331</f>
        <v>39115</v>
      </c>
      <c r="O330" s="173">
        <f t="shared" si="39"/>
        <v>90.846804162021556</v>
      </c>
    </row>
    <row r="331" spans="1:15" s="15" customFormat="1" ht="41.25" customHeight="1">
      <c r="A331" s="35" t="s">
        <v>324</v>
      </c>
      <c r="B331" s="196">
        <v>475</v>
      </c>
      <c r="C331" s="24" t="s">
        <v>377</v>
      </c>
      <c r="D331" s="24" t="s">
        <v>325</v>
      </c>
      <c r="E331" s="24"/>
      <c r="F331" s="25">
        <v>594.9</v>
      </c>
      <c r="G331" s="25"/>
      <c r="H331" s="25">
        <f t="shared" si="41"/>
        <v>594.9</v>
      </c>
      <c r="I331" s="175"/>
      <c r="J331" s="131">
        <f t="shared" si="40"/>
        <v>594.9</v>
      </c>
      <c r="K331" s="131"/>
      <c r="L331" s="131"/>
      <c r="M331" s="131">
        <f>M332+M334</f>
        <v>43056</v>
      </c>
      <c r="N331" s="131">
        <f>N332+N334</f>
        <v>39115</v>
      </c>
      <c r="O331" s="177">
        <f t="shared" si="39"/>
        <v>90.846804162021556</v>
      </c>
    </row>
    <row r="332" spans="1:15" s="15" customFormat="1" ht="33" customHeight="1">
      <c r="A332" s="42" t="s">
        <v>34</v>
      </c>
      <c r="B332" s="196">
        <v>475</v>
      </c>
      <c r="C332" s="24" t="s">
        <v>377</v>
      </c>
      <c r="D332" s="24" t="s">
        <v>326</v>
      </c>
      <c r="E332" s="24"/>
      <c r="F332" s="25"/>
      <c r="G332" s="25"/>
      <c r="H332" s="25"/>
      <c r="I332" s="175"/>
      <c r="J332" s="131"/>
      <c r="K332" s="131"/>
      <c r="L332" s="131"/>
      <c r="M332" s="131">
        <f>M333</f>
        <v>22211</v>
      </c>
      <c r="N332" s="131">
        <f>N333</f>
        <v>21391</v>
      </c>
      <c r="O332" s="177">
        <f t="shared" si="39"/>
        <v>96.308135608482274</v>
      </c>
    </row>
    <row r="333" spans="1:15" s="15" customFormat="1" ht="22.5" customHeight="1">
      <c r="A333" s="10" t="s">
        <v>214</v>
      </c>
      <c r="B333" s="196">
        <v>475</v>
      </c>
      <c r="C333" s="24" t="s">
        <v>377</v>
      </c>
      <c r="D333" s="24" t="s">
        <v>326</v>
      </c>
      <c r="E333" s="24" t="s">
        <v>399</v>
      </c>
      <c r="F333" s="25">
        <f>SUM(F334)</f>
        <v>3500</v>
      </c>
      <c r="G333" s="25"/>
      <c r="H333" s="25">
        <f t="shared" si="41"/>
        <v>3500</v>
      </c>
      <c r="I333" s="175"/>
      <c r="J333" s="131">
        <f>J334</f>
        <v>3500</v>
      </c>
      <c r="K333" s="131">
        <f>K334</f>
        <v>-1583.4</v>
      </c>
      <c r="L333" s="131">
        <f>L334</f>
        <v>0</v>
      </c>
      <c r="M333" s="131">
        <v>22211</v>
      </c>
      <c r="N333" s="131">
        <v>21391</v>
      </c>
      <c r="O333" s="177">
        <f t="shared" si="39"/>
        <v>96.308135608482274</v>
      </c>
    </row>
    <row r="334" spans="1:15" s="2" customFormat="1" ht="30.75" customHeight="1">
      <c r="A334" s="42" t="s">
        <v>33</v>
      </c>
      <c r="B334" s="196">
        <v>475</v>
      </c>
      <c r="C334" s="24" t="s">
        <v>377</v>
      </c>
      <c r="D334" s="24" t="s">
        <v>412</v>
      </c>
      <c r="E334" s="24"/>
      <c r="F334" s="21">
        <f>SUM(F335)</f>
        <v>3500</v>
      </c>
      <c r="G334" s="25"/>
      <c r="H334" s="25">
        <f t="shared" si="41"/>
        <v>3500</v>
      </c>
      <c r="I334" s="199"/>
      <c r="J334" s="131">
        <f t="shared" ref="J334:K337" si="45">J335</f>
        <v>3500</v>
      </c>
      <c r="K334" s="131">
        <f t="shared" si="45"/>
        <v>-1583.4</v>
      </c>
      <c r="L334" s="120"/>
      <c r="M334" s="131">
        <f>M335</f>
        <v>20845</v>
      </c>
      <c r="N334" s="131">
        <f>N335</f>
        <v>17724</v>
      </c>
      <c r="O334" s="177">
        <f t="shared" si="39"/>
        <v>85.027584552650509</v>
      </c>
    </row>
    <row r="335" spans="1:15" s="2" customFormat="1" ht="21.75" customHeight="1">
      <c r="A335" s="10" t="s">
        <v>214</v>
      </c>
      <c r="B335" s="196">
        <v>475</v>
      </c>
      <c r="C335" s="24" t="s">
        <v>377</v>
      </c>
      <c r="D335" s="24" t="s">
        <v>412</v>
      </c>
      <c r="E335" s="24" t="s">
        <v>399</v>
      </c>
      <c r="F335" s="25">
        <f>F336</f>
        <v>3500</v>
      </c>
      <c r="G335" s="21"/>
      <c r="H335" s="21">
        <f t="shared" si="41"/>
        <v>3500</v>
      </c>
      <c r="I335" s="199"/>
      <c r="J335" s="131">
        <f t="shared" si="45"/>
        <v>3500</v>
      </c>
      <c r="K335" s="131">
        <f t="shared" si="45"/>
        <v>-1583.4</v>
      </c>
      <c r="L335" s="120"/>
      <c r="M335" s="131">
        <v>20845</v>
      </c>
      <c r="N335" s="131">
        <v>17724</v>
      </c>
      <c r="O335" s="177">
        <f t="shared" si="39"/>
        <v>85.027584552650509</v>
      </c>
    </row>
    <row r="336" spans="1:15" s="2" customFormat="1" ht="26.25" customHeight="1">
      <c r="A336" s="20" t="s">
        <v>63</v>
      </c>
      <c r="B336" s="195">
        <v>475</v>
      </c>
      <c r="C336" s="18" t="s">
        <v>174</v>
      </c>
      <c r="D336" s="22"/>
      <c r="E336" s="22"/>
      <c r="F336" s="25">
        <f>F337</f>
        <v>3500</v>
      </c>
      <c r="G336" s="25"/>
      <c r="H336" s="25">
        <f t="shared" si="41"/>
        <v>3500</v>
      </c>
      <c r="I336" s="199"/>
      <c r="J336" s="131">
        <f t="shared" si="45"/>
        <v>3500</v>
      </c>
      <c r="K336" s="131">
        <f t="shared" si="45"/>
        <v>-1583.4</v>
      </c>
      <c r="L336" s="120"/>
      <c r="M336" s="120">
        <f>M337+M344</f>
        <v>15166.1</v>
      </c>
      <c r="N336" s="120">
        <f>N337+N344</f>
        <v>15057.4</v>
      </c>
      <c r="O336" s="173">
        <f t="shared" si="39"/>
        <v>99.283269924370799</v>
      </c>
    </row>
    <row r="337" spans="1:15" s="2" customFormat="1" ht="41.25" customHeight="1">
      <c r="A337" s="20" t="s">
        <v>723</v>
      </c>
      <c r="B337" s="195">
        <v>475</v>
      </c>
      <c r="C337" s="18" t="s">
        <v>174</v>
      </c>
      <c r="D337" s="22" t="s">
        <v>327</v>
      </c>
      <c r="E337" s="22"/>
      <c r="F337" s="25">
        <f>F338</f>
        <v>3500</v>
      </c>
      <c r="G337" s="25"/>
      <c r="H337" s="25">
        <f t="shared" si="41"/>
        <v>3500</v>
      </c>
      <c r="I337" s="199"/>
      <c r="J337" s="131">
        <f t="shared" si="45"/>
        <v>3500</v>
      </c>
      <c r="K337" s="131">
        <f t="shared" si="45"/>
        <v>-1583.4</v>
      </c>
      <c r="L337" s="120"/>
      <c r="M337" s="120">
        <f>M338</f>
        <v>11150.5</v>
      </c>
      <c r="N337" s="120">
        <f>N338</f>
        <v>11068.3</v>
      </c>
      <c r="O337" s="173">
        <f t="shared" si="39"/>
        <v>99.262813326756643</v>
      </c>
    </row>
    <row r="338" spans="1:15" s="2" customFormat="1" ht="30" customHeight="1">
      <c r="A338" s="35" t="s">
        <v>328</v>
      </c>
      <c r="B338" s="196">
        <v>475</v>
      </c>
      <c r="C338" s="23" t="s">
        <v>174</v>
      </c>
      <c r="D338" s="24" t="s">
        <v>329</v>
      </c>
      <c r="E338" s="24"/>
      <c r="F338" s="25">
        <v>3500</v>
      </c>
      <c r="G338" s="25"/>
      <c r="H338" s="25">
        <f t="shared" si="41"/>
        <v>3500</v>
      </c>
      <c r="I338" s="199"/>
      <c r="J338" s="131">
        <v>3500</v>
      </c>
      <c r="K338" s="131">
        <v>-1583.4</v>
      </c>
      <c r="L338" s="120"/>
      <c r="M338" s="131">
        <f>M339</f>
        <v>11150.5</v>
      </c>
      <c r="N338" s="131">
        <f>N339</f>
        <v>11068.3</v>
      </c>
      <c r="O338" s="177">
        <f t="shared" si="39"/>
        <v>99.262813326756643</v>
      </c>
    </row>
    <row r="339" spans="1:15" s="2" customFormat="1" ht="58.5" customHeight="1">
      <c r="A339" s="35" t="s">
        <v>101</v>
      </c>
      <c r="B339" s="196">
        <v>475</v>
      </c>
      <c r="C339" s="23" t="s">
        <v>174</v>
      </c>
      <c r="D339" s="24" t="s">
        <v>330</v>
      </c>
      <c r="E339" s="24"/>
      <c r="F339" s="21" t="e">
        <f>SUM(F350+F345)</f>
        <v>#REF!</v>
      </c>
      <c r="G339" s="21"/>
      <c r="H339" s="21" t="e">
        <f t="shared" si="41"/>
        <v>#REF!</v>
      </c>
      <c r="I339" s="199"/>
      <c r="J339" s="120" t="e">
        <f t="shared" si="40"/>
        <v>#REF!</v>
      </c>
      <c r="K339" s="131"/>
      <c r="L339" s="120">
        <f>L350</f>
        <v>0</v>
      </c>
      <c r="M339" s="131">
        <f>SUM(M340:M343)</f>
        <v>11150.5</v>
      </c>
      <c r="N339" s="131">
        <f>SUM(N340:N343)</f>
        <v>11068.3</v>
      </c>
      <c r="O339" s="177">
        <f t="shared" si="39"/>
        <v>99.262813326756643</v>
      </c>
    </row>
    <row r="340" spans="1:15" s="2" customFormat="1" ht="31.5" customHeight="1">
      <c r="A340" s="42" t="s">
        <v>215</v>
      </c>
      <c r="B340" s="196">
        <v>475</v>
      </c>
      <c r="C340" s="23" t="s">
        <v>174</v>
      </c>
      <c r="D340" s="24" t="s">
        <v>330</v>
      </c>
      <c r="E340" s="24" t="s">
        <v>212</v>
      </c>
      <c r="F340" s="25">
        <f>F341</f>
        <v>1527.2</v>
      </c>
      <c r="G340" s="25"/>
      <c r="H340" s="25">
        <f t="shared" si="41"/>
        <v>1527.2</v>
      </c>
      <c r="I340" s="182"/>
      <c r="J340" s="131">
        <f t="shared" ref="J340:J344" si="46">H340+I340</f>
        <v>1527.2</v>
      </c>
      <c r="K340" s="131"/>
      <c r="L340" s="182"/>
      <c r="M340" s="131">
        <v>8214</v>
      </c>
      <c r="N340" s="131">
        <v>8207.4</v>
      </c>
      <c r="O340" s="177">
        <f t="shared" si="39"/>
        <v>99.919649379108833</v>
      </c>
    </row>
    <row r="341" spans="1:15" s="2" customFormat="1" ht="38.25" customHeight="1">
      <c r="A341" s="35" t="s">
        <v>90</v>
      </c>
      <c r="B341" s="196">
        <v>475</v>
      </c>
      <c r="C341" s="23" t="s">
        <v>174</v>
      </c>
      <c r="D341" s="24" t="s">
        <v>330</v>
      </c>
      <c r="E341" s="24" t="s">
        <v>89</v>
      </c>
      <c r="F341" s="25">
        <f>F344</f>
        <v>1527.2</v>
      </c>
      <c r="G341" s="25"/>
      <c r="H341" s="25">
        <f t="shared" si="41"/>
        <v>1527.2</v>
      </c>
      <c r="I341" s="182"/>
      <c r="J341" s="131">
        <f t="shared" si="46"/>
        <v>1527.2</v>
      </c>
      <c r="K341" s="131"/>
      <c r="L341" s="182"/>
      <c r="M341" s="131">
        <v>2844.5</v>
      </c>
      <c r="N341" s="131">
        <v>2770.2</v>
      </c>
      <c r="O341" s="177">
        <f t="shared" si="39"/>
        <v>97.387941641764812</v>
      </c>
    </row>
    <row r="342" spans="1:15" s="2" customFormat="1" ht="17.25" customHeight="1">
      <c r="A342" s="35" t="s">
        <v>748</v>
      </c>
      <c r="B342" s="196">
        <v>475</v>
      </c>
      <c r="C342" s="23" t="s">
        <v>174</v>
      </c>
      <c r="D342" s="24" t="s">
        <v>330</v>
      </c>
      <c r="E342" s="24" t="s">
        <v>747</v>
      </c>
      <c r="F342" s="25"/>
      <c r="G342" s="25"/>
      <c r="H342" s="25"/>
      <c r="I342" s="182"/>
      <c r="J342" s="131"/>
      <c r="K342" s="131"/>
      <c r="L342" s="182"/>
      <c r="M342" s="131">
        <v>90</v>
      </c>
      <c r="N342" s="131">
        <v>90</v>
      </c>
      <c r="O342" s="177">
        <f t="shared" si="39"/>
        <v>100</v>
      </c>
    </row>
    <row r="343" spans="1:15" s="2" customFormat="1" ht="20.25" customHeight="1">
      <c r="A343" s="35" t="s">
        <v>106</v>
      </c>
      <c r="B343" s="196">
        <v>475</v>
      </c>
      <c r="C343" s="23" t="s">
        <v>174</v>
      </c>
      <c r="D343" s="24" t="s">
        <v>330</v>
      </c>
      <c r="E343" s="24" t="s">
        <v>105</v>
      </c>
      <c r="F343" s="25"/>
      <c r="G343" s="25"/>
      <c r="H343" s="25"/>
      <c r="I343" s="182"/>
      <c r="J343" s="131"/>
      <c r="K343" s="131"/>
      <c r="L343" s="182"/>
      <c r="M343" s="131">
        <v>2</v>
      </c>
      <c r="N343" s="131">
        <v>0.7</v>
      </c>
      <c r="O343" s="177">
        <f t="shared" si="39"/>
        <v>35</v>
      </c>
    </row>
    <row r="344" spans="1:15" s="2" customFormat="1" ht="31.5" customHeight="1">
      <c r="A344" s="20" t="s">
        <v>134</v>
      </c>
      <c r="B344" s="195">
        <v>475</v>
      </c>
      <c r="C344" s="18" t="s">
        <v>174</v>
      </c>
      <c r="D344" s="22" t="s">
        <v>233</v>
      </c>
      <c r="E344" s="22"/>
      <c r="F344" s="25">
        <v>1527.2</v>
      </c>
      <c r="G344" s="21"/>
      <c r="H344" s="25">
        <f t="shared" si="41"/>
        <v>1527.2</v>
      </c>
      <c r="I344" s="200"/>
      <c r="J344" s="131">
        <f t="shared" si="46"/>
        <v>1527.2</v>
      </c>
      <c r="K344" s="131"/>
      <c r="L344" s="200"/>
      <c r="M344" s="120">
        <f>M345</f>
        <v>4015.6</v>
      </c>
      <c r="N344" s="120">
        <f>N345</f>
        <v>3989.1</v>
      </c>
      <c r="O344" s="173">
        <f t="shared" si="39"/>
        <v>99.340073712521175</v>
      </c>
    </row>
    <row r="345" spans="1:15" s="1" customFormat="1" ht="32.25" customHeight="1">
      <c r="A345" s="36" t="s">
        <v>107</v>
      </c>
      <c r="B345" s="196">
        <v>475</v>
      </c>
      <c r="C345" s="23" t="s">
        <v>174</v>
      </c>
      <c r="D345" s="24" t="s">
        <v>331</v>
      </c>
      <c r="E345" s="24"/>
      <c r="F345" s="25">
        <f>SUM(F346)</f>
        <v>600</v>
      </c>
      <c r="G345" s="25"/>
      <c r="H345" s="25">
        <f t="shared" si="41"/>
        <v>600</v>
      </c>
      <c r="I345" s="181"/>
      <c r="J345" s="131">
        <f t="shared" si="40"/>
        <v>600</v>
      </c>
      <c r="K345" s="131"/>
      <c r="L345" s="182"/>
      <c r="M345" s="131">
        <f>M346+M348+M349+M350</f>
        <v>4015.6</v>
      </c>
      <c r="N345" s="131">
        <f>N346+N348+N349+N350</f>
        <v>3989.1</v>
      </c>
      <c r="O345" s="177">
        <f t="shared" si="39"/>
        <v>99.340073712521175</v>
      </c>
    </row>
    <row r="346" spans="1:15" s="1" customFormat="1" ht="33.75" customHeight="1">
      <c r="A346" s="35" t="s">
        <v>92</v>
      </c>
      <c r="B346" s="196">
        <v>475</v>
      </c>
      <c r="C346" s="23" t="s">
        <v>174</v>
      </c>
      <c r="D346" s="24" t="s">
        <v>332</v>
      </c>
      <c r="E346" s="24"/>
      <c r="F346" s="25">
        <f>SUM(F348)</f>
        <v>600</v>
      </c>
      <c r="G346" s="25"/>
      <c r="H346" s="25">
        <f t="shared" ref="H346:H401" si="47">F346+G346</f>
        <v>600</v>
      </c>
      <c r="I346" s="181"/>
      <c r="J346" s="131">
        <f t="shared" si="40"/>
        <v>600</v>
      </c>
      <c r="K346" s="131"/>
      <c r="L346" s="182"/>
      <c r="M346" s="131">
        <f>M347</f>
        <v>3158</v>
      </c>
      <c r="N346" s="131">
        <f>N347</f>
        <v>3131.5</v>
      </c>
      <c r="O346" s="177">
        <f t="shared" si="39"/>
        <v>99.160861304623182</v>
      </c>
    </row>
    <row r="347" spans="1:15" s="1" customFormat="1" ht="32.25" customHeight="1">
      <c r="A347" s="35" t="s">
        <v>94</v>
      </c>
      <c r="B347" s="196">
        <v>475</v>
      </c>
      <c r="C347" s="23" t="s">
        <v>174</v>
      </c>
      <c r="D347" s="24" t="s">
        <v>332</v>
      </c>
      <c r="E347" s="24" t="s">
        <v>93</v>
      </c>
      <c r="F347" s="25">
        <f>F348</f>
        <v>600</v>
      </c>
      <c r="G347" s="25"/>
      <c r="H347" s="25">
        <f t="shared" si="47"/>
        <v>600</v>
      </c>
      <c r="I347" s="175"/>
      <c r="J347" s="131">
        <f t="shared" si="40"/>
        <v>600</v>
      </c>
      <c r="K347" s="131"/>
      <c r="L347" s="131"/>
      <c r="M347" s="131">
        <v>3158</v>
      </c>
      <c r="N347" s="131">
        <v>3131.5</v>
      </c>
      <c r="O347" s="177">
        <f t="shared" si="39"/>
        <v>99.160861304623182</v>
      </c>
    </row>
    <row r="348" spans="1:15" s="1" customFormat="1" ht="32.25" customHeight="1">
      <c r="A348" s="35" t="s">
        <v>640</v>
      </c>
      <c r="B348" s="196">
        <v>475</v>
      </c>
      <c r="C348" s="23" t="s">
        <v>174</v>
      </c>
      <c r="D348" s="24" t="s">
        <v>724</v>
      </c>
      <c r="E348" s="24" t="s">
        <v>93</v>
      </c>
      <c r="F348" s="25">
        <f>SUM(F349)</f>
        <v>600</v>
      </c>
      <c r="G348" s="25"/>
      <c r="H348" s="25">
        <f t="shared" si="47"/>
        <v>600</v>
      </c>
      <c r="I348" s="131"/>
      <c r="J348" s="131">
        <f t="shared" si="40"/>
        <v>600</v>
      </c>
      <c r="K348" s="131"/>
      <c r="L348" s="131"/>
      <c r="M348" s="131">
        <v>213.7</v>
      </c>
      <c r="N348" s="131">
        <v>213.7</v>
      </c>
      <c r="O348" s="177">
        <f t="shared" si="39"/>
        <v>100</v>
      </c>
    </row>
    <row r="349" spans="1:15" s="1" customFormat="1" ht="26.25" customHeight="1">
      <c r="A349" s="35" t="s">
        <v>641</v>
      </c>
      <c r="B349" s="196">
        <v>475</v>
      </c>
      <c r="C349" s="23" t="s">
        <v>174</v>
      </c>
      <c r="D349" s="24" t="s">
        <v>725</v>
      </c>
      <c r="E349" s="24" t="s">
        <v>93</v>
      </c>
      <c r="F349" s="25">
        <v>600</v>
      </c>
      <c r="G349" s="25"/>
      <c r="H349" s="25">
        <f t="shared" si="47"/>
        <v>600</v>
      </c>
      <c r="I349" s="131"/>
      <c r="J349" s="131">
        <f t="shared" si="40"/>
        <v>600</v>
      </c>
      <c r="K349" s="131"/>
      <c r="L349" s="131"/>
      <c r="M349" s="131">
        <v>119.3</v>
      </c>
      <c r="N349" s="131">
        <v>119.3</v>
      </c>
      <c r="O349" s="177">
        <f t="shared" si="39"/>
        <v>100</v>
      </c>
    </row>
    <row r="350" spans="1:15" s="1" customFormat="1" ht="27.75" customHeight="1">
      <c r="A350" s="35" t="s">
        <v>82</v>
      </c>
      <c r="B350" s="196">
        <v>475</v>
      </c>
      <c r="C350" s="23" t="s">
        <v>174</v>
      </c>
      <c r="D350" s="24" t="s">
        <v>333</v>
      </c>
      <c r="E350" s="24"/>
      <c r="F350" s="25" t="e">
        <f>SUM(F351)</f>
        <v>#REF!</v>
      </c>
      <c r="G350" s="25"/>
      <c r="H350" s="25" t="e">
        <f t="shared" si="47"/>
        <v>#REF!</v>
      </c>
      <c r="I350" s="182"/>
      <c r="J350" s="131" t="e">
        <f t="shared" si="40"/>
        <v>#REF!</v>
      </c>
      <c r="K350" s="131"/>
      <c r="L350" s="131">
        <f>L358+L354</f>
        <v>0</v>
      </c>
      <c r="M350" s="131">
        <f>M351</f>
        <v>524.6</v>
      </c>
      <c r="N350" s="131">
        <f>N351</f>
        <v>524.6</v>
      </c>
      <c r="O350" s="177">
        <f t="shared" si="39"/>
        <v>100</v>
      </c>
    </row>
    <row r="351" spans="1:15" s="15" customFormat="1" ht="42" customHeight="1">
      <c r="A351" s="35" t="s">
        <v>90</v>
      </c>
      <c r="B351" s="196">
        <v>475</v>
      </c>
      <c r="C351" s="23" t="s">
        <v>174</v>
      </c>
      <c r="D351" s="24" t="s">
        <v>333</v>
      </c>
      <c r="E351" s="24" t="s">
        <v>89</v>
      </c>
      <c r="F351" s="25" t="e">
        <f>SUM(F352)</f>
        <v>#REF!</v>
      </c>
      <c r="G351" s="25"/>
      <c r="H351" s="25" t="e">
        <f t="shared" si="47"/>
        <v>#REF!</v>
      </c>
      <c r="I351" s="131"/>
      <c r="J351" s="131" t="e">
        <f t="shared" si="40"/>
        <v>#REF!</v>
      </c>
      <c r="K351" s="131"/>
      <c r="L351" s="131"/>
      <c r="M351" s="131">
        <v>524.6</v>
      </c>
      <c r="N351" s="131">
        <v>524.6</v>
      </c>
      <c r="O351" s="177">
        <f t="shared" si="39"/>
        <v>100</v>
      </c>
    </row>
    <row r="352" spans="1:15" s="15" customFormat="1" ht="15.75" customHeight="1">
      <c r="A352" s="20" t="s">
        <v>190</v>
      </c>
      <c r="B352" s="195">
        <v>475</v>
      </c>
      <c r="C352" s="18" t="s">
        <v>181</v>
      </c>
      <c r="D352" s="24"/>
      <c r="E352" s="24"/>
      <c r="F352" s="25" t="e">
        <f>SUM(F356,F354,F358)</f>
        <v>#REF!</v>
      </c>
      <c r="G352" s="25"/>
      <c r="H352" s="25" t="e">
        <f t="shared" si="47"/>
        <v>#REF!</v>
      </c>
      <c r="I352" s="131"/>
      <c r="J352" s="131" t="e">
        <f t="shared" si="40"/>
        <v>#REF!</v>
      </c>
      <c r="K352" s="131"/>
      <c r="L352" s="131"/>
      <c r="M352" s="120">
        <f t="shared" ref="M352:N356" si="48">M353</f>
        <v>2757.6</v>
      </c>
      <c r="N352" s="120">
        <f t="shared" si="48"/>
        <v>2757.6</v>
      </c>
      <c r="O352" s="173">
        <f t="shared" si="39"/>
        <v>100</v>
      </c>
    </row>
    <row r="353" spans="1:15" s="15" customFormat="1" ht="41.25" customHeight="1">
      <c r="A353" s="14" t="s">
        <v>726</v>
      </c>
      <c r="B353" s="195">
        <v>475</v>
      </c>
      <c r="C353" s="18" t="s">
        <v>181</v>
      </c>
      <c r="D353" s="22" t="s">
        <v>311</v>
      </c>
      <c r="E353" s="22"/>
      <c r="F353" s="25" t="e">
        <f>SUM(F355,F357,F358)</f>
        <v>#REF!</v>
      </c>
      <c r="G353" s="25"/>
      <c r="H353" s="25" t="e">
        <f t="shared" si="47"/>
        <v>#REF!</v>
      </c>
      <c r="I353" s="131"/>
      <c r="J353" s="131" t="e">
        <f t="shared" si="40"/>
        <v>#REF!</v>
      </c>
      <c r="K353" s="131"/>
      <c r="L353" s="131"/>
      <c r="M353" s="120">
        <f t="shared" si="48"/>
        <v>2757.6</v>
      </c>
      <c r="N353" s="120">
        <f t="shared" si="48"/>
        <v>2757.6</v>
      </c>
      <c r="O353" s="173">
        <f t="shared" si="39"/>
        <v>100</v>
      </c>
    </row>
    <row r="354" spans="1:15" s="99" customFormat="1" ht="27.75" customHeight="1">
      <c r="A354" s="36" t="s">
        <v>119</v>
      </c>
      <c r="B354" s="196">
        <v>475</v>
      </c>
      <c r="C354" s="23" t="s">
        <v>181</v>
      </c>
      <c r="D354" s="24" t="s">
        <v>334</v>
      </c>
      <c r="E354" s="24"/>
      <c r="F354" s="25">
        <f>SUM(F355)</f>
        <v>1880</v>
      </c>
      <c r="G354" s="25"/>
      <c r="H354" s="25">
        <f t="shared" si="47"/>
        <v>1880</v>
      </c>
      <c r="I354" s="131"/>
      <c r="J354" s="131">
        <f t="shared" si="40"/>
        <v>1880</v>
      </c>
      <c r="K354" s="131"/>
      <c r="L354" s="131">
        <f>L355</f>
        <v>0</v>
      </c>
      <c r="M354" s="131">
        <f t="shared" si="48"/>
        <v>2757.6</v>
      </c>
      <c r="N354" s="131">
        <f t="shared" si="48"/>
        <v>2757.6</v>
      </c>
      <c r="O354" s="177">
        <f t="shared" si="39"/>
        <v>100</v>
      </c>
    </row>
    <row r="355" spans="1:15" s="99" customFormat="1" ht="43.5" customHeight="1">
      <c r="A355" s="36" t="s">
        <v>335</v>
      </c>
      <c r="B355" s="196">
        <v>475</v>
      </c>
      <c r="C355" s="23" t="s">
        <v>181</v>
      </c>
      <c r="D355" s="24" t="s">
        <v>336</v>
      </c>
      <c r="E355" s="24"/>
      <c r="F355" s="25">
        <v>1880</v>
      </c>
      <c r="G355" s="25"/>
      <c r="H355" s="25">
        <f t="shared" si="47"/>
        <v>1880</v>
      </c>
      <c r="I355" s="131"/>
      <c r="J355" s="131">
        <f t="shared" si="40"/>
        <v>1880</v>
      </c>
      <c r="K355" s="131"/>
      <c r="L355" s="131"/>
      <c r="M355" s="131">
        <f t="shared" si="48"/>
        <v>2757.6</v>
      </c>
      <c r="N355" s="131">
        <f t="shared" si="48"/>
        <v>2757.6</v>
      </c>
      <c r="O355" s="177">
        <f t="shared" ref="O355:O401" si="49">N355/M355*100</f>
        <v>100</v>
      </c>
    </row>
    <row r="356" spans="1:15" s="15" customFormat="1" ht="76.5" customHeight="1">
      <c r="A356" s="35" t="s">
        <v>225</v>
      </c>
      <c r="B356" s="196">
        <v>475</v>
      </c>
      <c r="C356" s="23" t="s">
        <v>181</v>
      </c>
      <c r="D356" s="24" t="s">
        <v>337</v>
      </c>
      <c r="E356" s="24"/>
      <c r="F356" s="25">
        <f>F357</f>
        <v>950</v>
      </c>
      <c r="G356" s="25"/>
      <c r="H356" s="25">
        <f t="shared" si="47"/>
        <v>950</v>
      </c>
      <c r="I356" s="131"/>
      <c r="J356" s="131">
        <f t="shared" si="40"/>
        <v>950</v>
      </c>
      <c r="K356" s="131"/>
      <c r="L356" s="131"/>
      <c r="M356" s="131">
        <f t="shared" si="48"/>
        <v>2757.6</v>
      </c>
      <c r="N356" s="131">
        <f t="shared" si="48"/>
        <v>2757.6</v>
      </c>
      <c r="O356" s="177">
        <f t="shared" si="49"/>
        <v>100</v>
      </c>
    </row>
    <row r="357" spans="1:15" s="15" customFormat="1" ht="22.5" customHeight="1">
      <c r="A357" s="35" t="s">
        <v>214</v>
      </c>
      <c r="B357" s="196">
        <v>475</v>
      </c>
      <c r="C357" s="23" t="s">
        <v>181</v>
      </c>
      <c r="D357" s="24" t="s">
        <v>337</v>
      </c>
      <c r="E357" s="24" t="s">
        <v>399</v>
      </c>
      <c r="F357" s="25">
        <v>950</v>
      </c>
      <c r="G357" s="25"/>
      <c r="H357" s="25">
        <f t="shared" si="47"/>
        <v>950</v>
      </c>
      <c r="I357" s="131"/>
      <c r="J357" s="131">
        <f t="shared" si="40"/>
        <v>950</v>
      </c>
      <c r="K357" s="131"/>
      <c r="L357" s="131"/>
      <c r="M357" s="131">
        <v>2757.6</v>
      </c>
      <c r="N357" s="131">
        <v>2757.6</v>
      </c>
      <c r="O357" s="177">
        <f t="shared" si="49"/>
        <v>100</v>
      </c>
    </row>
    <row r="358" spans="1:15" s="1" customFormat="1" ht="24" customHeight="1">
      <c r="A358" s="11" t="s">
        <v>189</v>
      </c>
      <c r="B358" s="195">
        <v>475</v>
      </c>
      <c r="C358" s="18" t="s">
        <v>176</v>
      </c>
      <c r="D358" s="22"/>
      <c r="E358" s="22"/>
      <c r="F358" s="25" t="e">
        <f>F359+F360+#REF!</f>
        <v>#REF!</v>
      </c>
      <c r="G358" s="25"/>
      <c r="H358" s="25" t="e">
        <f t="shared" si="47"/>
        <v>#REF!</v>
      </c>
      <c r="I358" s="182"/>
      <c r="J358" s="131" t="e">
        <f t="shared" si="40"/>
        <v>#REF!</v>
      </c>
      <c r="K358" s="131"/>
      <c r="L358" s="131">
        <f>L359</f>
        <v>0</v>
      </c>
      <c r="M358" s="120">
        <f>M359</f>
        <v>2718.5</v>
      </c>
      <c r="N358" s="120">
        <f>N359</f>
        <v>2718.5</v>
      </c>
      <c r="O358" s="173">
        <f t="shared" si="49"/>
        <v>100</v>
      </c>
    </row>
    <row r="359" spans="1:15" s="2" customFormat="1" ht="44.25" customHeight="1">
      <c r="A359" s="14" t="s">
        <v>726</v>
      </c>
      <c r="B359" s="195">
        <v>475</v>
      </c>
      <c r="C359" s="18" t="s">
        <v>176</v>
      </c>
      <c r="D359" s="22" t="s">
        <v>311</v>
      </c>
      <c r="E359" s="24"/>
      <c r="F359" s="25">
        <v>9400</v>
      </c>
      <c r="G359" s="21"/>
      <c r="H359" s="25">
        <f t="shared" si="47"/>
        <v>9400</v>
      </c>
      <c r="I359" s="200"/>
      <c r="J359" s="131">
        <f t="shared" ref="J359:J401" si="50">H359+I359</f>
        <v>9400</v>
      </c>
      <c r="K359" s="131"/>
      <c r="L359" s="131"/>
      <c r="M359" s="120">
        <f t="shared" ref="M359:N362" si="51">M360</f>
        <v>2718.5</v>
      </c>
      <c r="N359" s="120">
        <f t="shared" si="51"/>
        <v>2718.5</v>
      </c>
      <c r="O359" s="173">
        <f t="shared" si="49"/>
        <v>100</v>
      </c>
    </row>
    <row r="360" spans="1:15" s="2" customFormat="1" ht="21.75" customHeight="1">
      <c r="A360" s="36" t="s">
        <v>108</v>
      </c>
      <c r="B360" s="196">
        <v>475</v>
      </c>
      <c r="C360" s="23" t="s">
        <v>176</v>
      </c>
      <c r="D360" s="24" t="s">
        <v>338</v>
      </c>
      <c r="E360" s="24"/>
      <c r="F360" s="25">
        <v>500</v>
      </c>
      <c r="G360" s="21"/>
      <c r="H360" s="25">
        <f t="shared" si="47"/>
        <v>500</v>
      </c>
      <c r="I360" s="200"/>
      <c r="J360" s="131">
        <f t="shared" si="50"/>
        <v>500</v>
      </c>
      <c r="K360" s="131"/>
      <c r="L360" s="200"/>
      <c r="M360" s="131">
        <f t="shared" si="51"/>
        <v>2718.5</v>
      </c>
      <c r="N360" s="131">
        <f t="shared" si="51"/>
        <v>2718.5</v>
      </c>
      <c r="O360" s="177">
        <f t="shared" si="49"/>
        <v>100</v>
      </c>
    </row>
    <row r="361" spans="1:15" s="1" customFormat="1" ht="43.5" customHeight="1">
      <c r="A361" s="36" t="s">
        <v>335</v>
      </c>
      <c r="B361" s="196">
        <v>475</v>
      </c>
      <c r="C361" s="23" t="s">
        <v>176</v>
      </c>
      <c r="D361" s="24" t="s">
        <v>339</v>
      </c>
      <c r="E361" s="24"/>
      <c r="F361" s="21" t="e">
        <f>SUM(F362,F369)</f>
        <v>#REF!</v>
      </c>
      <c r="G361" s="25"/>
      <c r="H361" s="21" t="e">
        <f t="shared" si="47"/>
        <v>#REF!</v>
      </c>
      <c r="I361" s="182"/>
      <c r="J361" s="120" t="e">
        <f t="shared" si="50"/>
        <v>#REF!</v>
      </c>
      <c r="K361" s="120">
        <f>K369</f>
        <v>900</v>
      </c>
      <c r="L361" s="120">
        <f>L362+L369</f>
        <v>-800</v>
      </c>
      <c r="M361" s="131">
        <f t="shared" si="51"/>
        <v>2718.5</v>
      </c>
      <c r="N361" s="131">
        <f t="shared" si="51"/>
        <v>2718.5</v>
      </c>
      <c r="O361" s="177">
        <f t="shared" si="49"/>
        <v>100</v>
      </c>
    </row>
    <row r="362" spans="1:15" s="1" customFormat="1" ht="81" customHeight="1">
      <c r="A362" s="55" t="s">
        <v>143</v>
      </c>
      <c r="B362" s="196">
        <v>475</v>
      </c>
      <c r="C362" s="23" t="s">
        <v>176</v>
      </c>
      <c r="D362" s="24" t="s">
        <v>340</v>
      </c>
      <c r="E362" s="22"/>
      <c r="F362" s="21">
        <f>SUM(F363)</f>
        <v>18000</v>
      </c>
      <c r="G362" s="25"/>
      <c r="H362" s="25">
        <f t="shared" si="47"/>
        <v>18000</v>
      </c>
      <c r="I362" s="182"/>
      <c r="J362" s="120">
        <f t="shared" si="50"/>
        <v>18000</v>
      </c>
      <c r="K362" s="120"/>
      <c r="L362" s="120">
        <f t="shared" ref="L362:L367" si="52">L363</f>
        <v>-300</v>
      </c>
      <c r="M362" s="131">
        <f t="shared" si="51"/>
        <v>2718.5</v>
      </c>
      <c r="N362" s="131">
        <f t="shared" si="51"/>
        <v>2718.5</v>
      </c>
      <c r="O362" s="177">
        <f t="shared" si="49"/>
        <v>100</v>
      </c>
    </row>
    <row r="363" spans="1:15" s="4" customFormat="1" ht="22.5" customHeight="1">
      <c r="A363" s="35" t="s">
        <v>214</v>
      </c>
      <c r="B363" s="196">
        <v>475</v>
      </c>
      <c r="C363" s="23" t="s">
        <v>176</v>
      </c>
      <c r="D363" s="24" t="s">
        <v>340</v>
      </c>
      <c r="E363" s="24" t="s">
        <v>381</v>
      </c>
      <c r="F363" s="21">
        <f>SUM(F364)</f>
        <v>18000</v>
      </c>
      <c r="G363" s="25"/>
      <c r="H363" s="25">
        <f t="shared" si="47"/>
        <v>18000</v>
      </c>
      <c r="I363" s="120"/>
      <c r="J363" s="120">
        <f t="shared" si="50"/>
        <v>18000</v>
      </c>
      <c r="K363" s="120"/>
      <c r="L363" s="120">
        <f t="shared" si="52"/>
        <v>-300</v>
      </c>
      <c r="M363" s="131">
        <v>2718.5</v>
      </c>
      <c r="N363" s="131">
        <v>2718.5</v>
      </c>
      <c r="O363" s="177">
        <f t="shared" si="49"/>
        <v>100</v>
      </c>
    </row>
    <row r="364" spans="1:15" s="15" customFormat="1" ht="36.75" customHeight="1">
      <c r="A364" s="198" t="s">
        <v>177</v>
      </c>
      <c r="B364" s="195">
        <v>476</v>
      </c>
      <c r="C364" s="23"/>
      <c r="D364" s="24"/>
      <c r="E364" s="24"/>
      <c r="F364" s="25">
        <f>SUM(F365)</f>
        <v>18000</v>
      </c>
      <c r="G364" s="25"/>
      <c r="H364" s="25">
        <f t="shared" si="47"/>
        <v>18000</v>
      </c>
      <c r="I364" s="131"/>
      <c r="J364" s="131">
        <f t="shared" si="50"/>
        <v>18000</v>
      </c>
      <c r="K364" s="131"/>
      <c r="L364" s="131">
        <f t="shared" si="52"/>
        <v>-300</v>
      </c>
      <c r="M364" s="120">
        <f>M365+M370+M378</f>
        <v>19520</v>
      </c>
      <c r="N364" s="120">
        <f>N365+N370+N378</f>
        <v>17502.900000000001</v>
      </c>
      <c r="O364" s="177">
        <f t="shared" si="49"/>
        <v>89.666495901639351</v>
      </c>
    </row>
    <row r="365" spans="1:15" s="15" customFormat="1" ht="24.75" customHeight="1">
      <c r="A365" s="20" t="s">
        <v>130</v>
      </c>
      <c r="B365" s="195">
        <v>476</v>
      </c>
      <c r="C365" s="18" t="s">
        <v>178</v>
      </c>
      <c r="D365" s="22"/>
      <c r="E365" s="22"/>
      <c r="F365" s="25">
        <f>SUM(F367)</f>
        <v>18000</v>
      </c>
      <c r="G365" s="25"/>
      <c r="H365" s="25">
        <f t="shared" si="47"/>
        <v>18000</v>
      </c>
      <c r="I365" s="131"/>
      <c r="J365" s="131">
        <f t="shared" si="50"/>
        <v>18000</v>
      </c>
      <c r="K365" s="131"/>
      <c r="L365" s="131">
        <f t="shared" si="52"/>
        <v>-300</v>
      </c>
      <c r="M365" s="120">
        <f t="shared" ref="M365:N368" si="53">M366</f>
        <v>650</v>
      </c>
      <c r="N365" s="120">
        <f t="shared" si="53"/>
        <v>471</v>
      </c>
      <c r="O365" s="177">
        <f>N365/M365*100</f>
        <v>72.461538461538467</v>
      </c>
    </row>
    <row r="366" spans="1:15" s="15" customFormat="1" ht="28.5" customHeight="1">
      <c r="A366" s="14" t="s">
        <v>727</v>
      </c>
      <c r="B366" s="195">
        <v>476</v>
      </c>
      <c r="C366" s="18" t="s">
        <v>178</v>
      </c>
      <c r="D366" s="22" t="s">
        <v>341</v>
      </c>
      <c r="E366" s="22"/>
      <c r="F366" s="25">
        <f>F367</f>
        <v>18000</v>
      </c>
      <c r="G366" s="25"/>
      <c r="H366" s="25">
        <f t="shared" si="47"/>
        <v>18000</v>
      </c>
      <c r="I366" s="131"/>
      <c r="J366" s="131">
        <f t="shared" si="50"/>
        <v>18000</v>
      </c>
      <c r="K366" s="131"/>
      <c r="L366" s="131">
        <f t="shared" si="52"/>
        <v>-300</v>
      </c>
      <c r="M366" s="120">
        <f t="shared" si="53"/>
        <v>650</v>
      </c>
      <c r="N366" s="120">
        <f t="shared" si="53"/>
        <v>471</v>
      </c>
      <c r="O366" s="177">
        <f>N366/M366*100</f>
        <v>72.461538461538467</v>
      </c>
    </row>
    <row r="367" spans="1:15" s="15" customFormat="1" ht="38.25" customHeight="1">
      <c r="A367" s="36" t="s">
        <v>342</v>
      </c>
      <c r="B367" s="196">
        <v>476</v>
      </c>
      <c r="C367" s="23" t="s">
        <v>178</v>
      </c>
      <c r="D367" s="24" t="s">
        <v>343</v>
      </c>
      <c r="E367" s="22"/>
      <c r="F367" s="25">
        <f>SUM(F368)</f>
        <v>18000</v>
      </c>
      <c r="G367" s="25"/>
      <c r="H367" s="25"/>
      <c r="I367" s="131"/>
      <c r="J367" s="131">
        <f>J368</f>
        <v>18000</v>
      </c>
      <c r="K367" s="131"/>
      <c r="L367" s="131">
        <f t="shared" si="52"/>
        <v>-300</v>
      </c>
      <c r="M367" s="131">
        <f t="shared" si="53"/>
        <v>650</v>
      </c>
      <c r="N367" s="131">
        <f t="shared" si="53"/>
        <v>471</v>
      </c>
      <c r="O367" s="177">
        <f t="shared" si="49"/>
        <v>72.461538461538467</v>
      </c>
    </row>
    <row r="368" spans="1:15" s="15" customFormat="1" ht="21.75" customHeight="1">
      <c r="A368" s="35" t="s">
        <v>118</v>
      </c>
      <c r="B368" s="196">
        <v>476</v>
      </c>
      <c r="C368" s="23" t="s">
        <v>178</v>
      </c>
      <c r="D368" s="24" t="s">
        <v>344</v>
      </c>
      <c r="E368" s="24"/>
      <c r="F368" s="25">
        <v>18000</v>
      </c>
      <c r="G368" s="25"/>
      <c r="H368" s="25">
        <f t="shared" si="47"/>
        <v>18000</v>
      </c>
      <c r="I368" s="131"/>
      <c r="J368" s="131">
        <f t="shared" si="50"/>
        <v>18000</v>
      </c>
      <c r="K368" s="131"/>
      <c r="L368" s="131">
        <v>-300</v>
      </c>
      <c r="M368" s="131">
        <f t="shared" si="53"/>
        <v>650</v>
      </c>
      <c r="N368" s="131">
        <f t="shared" si="53"/>
        <v>471</v>
      </c>
      <c r="O368" s="177">
        <f t="shared" si="49"/>
        <v>72.461538461538467</v>
      </c>
    </row>
    <row r="369" spans="1:15" s="15" customFormat="1" ht="39.75" customHeight="1">
      <c r="A369" s="10" t="s">
        <v>90</v>
      </c>
      <c r="B369" s="196">
        <v>476</v>
      </c>
      <c r="C369" s="23" t="s">
        <v>178</v>
      </c>
      <c r="D369" s="24" t="s">
        <v>344</v>
      </c>
      <c r="E369" s="24" t="s">
        <v>89</v>
      </c>
      <c r="F369" s="21" t="e">
        <f>SUM(F370,F392)</f>
        <v>#REF!</v>
      </c>
      <c r="G369" s="21"/>
      <c r="H369" s="21" t="e">
        <f t="shared" si="47"/>
        <v>#REF!</v>
      </c>
      <c r="I369" s="120"/>
      <c r="J369" s="120" t="e">
        <f t="shared" si="50"/>
        <v>#REF!</v>
      </c>
      <c r="K369" s="120">
        <f>K370</f>
        <v>900</v>
      </c>
      <c r="L369" s="120">
        <f>L370</f>
        <v>-500</v>
      </c>
      <c r="M369" s="131">
        <v>650</v>
      </c>
      <c r="N369" s="131">
        <v>471</v>
      </c>
      <c r="O369" s="173">
        <f t="shared" si="49"/>
        <v>72.461538461538467</v>
      </c>
    </row>
    <row r="370" spans="1:15" s="15" customFormat="1" ht="22.5" customHeight="1">
      <c r="A370" s="20" t="s">
        <v>76</v>
      </c>
      <c r="B370" s="195">
        <v>476</v>
      </c>
      <c r="C370" s="18" t="s">
        <v>179</v>
      </c>
      <c r="D370" s="22"/>
      <c r="E370" s="22"/>
      <c r="F370" s="21" t="e">
        <f>SUM(F371)</f>
        <v>#REF!</v>
      </c>
      <c r="G370" s="21"/>
      <c r="H370" s="21" t="e">
        <f t="shared" si="47"/>
        <v>#REF!</v>
      </c>
      <c r="I370" s="120"/>
      <c r="J370" s="120" t="e">
        <f t="shared" si="50"/>
        <v>#REF!</v>
      </c>
      <c r="K370" s="120">
        <f>K371</f>
        <v>900</v>
      </c>
      <c r="L370" s="120">
        <f>L371</f>
        <v>-500</v>
      </c>
      <c r="M370" s="120">
        <f t="shared" ref="M370:N372" si="54">M371</f>
        <v>3926</v>
      </c>
      <c r="N370" s="120">
        <f t="shared" si="54"/>
        <v>3705</v>
      </c>
      <c r="O370" s="173"/>
    </row>
    <row r="371" spans="1:15" s="15" customFormat="1" ht="21" customHeight="1">
      <c r="A371" s="20" t="s">
        <v>180</v>
      </c>
      <c r="B371" s="195">
        <v>476</v>
      </c>
      <c r="C371" s="18" t="s">
        <v>166</v>
      </c>
      <c r="D371" s="22"/>
      <c r="E371" s="22"/>
      <c r="F371" s="25" t="e">
        <f>SUM(F373,F375,F383,F386+F377)</f>
        <v>#REF!</v>
      </c>
      <c r="G371" s="25"/>
      <c r="H371" s="25" t="e">
        <f t="shared" si="47"/>
        <v>#REF!</v>
      </c>
      <c r="I371" s="131"/>
      <c r="J371" s="131" t="e">
        <f t="shared" si="50"/>
        <v>#REF!</v>
      </c>
      <c r="K371" s="131">
        <f>K372</f>
        <v>900</v>
      </c>
      <c r="L371" s="131">
        <f>L372+L383+L386</f>
        <v>-500</v>
      </c>
      <c r="M371" s="120">
        <f t="shared" si="54"/>
        <v>3926</v>
      </c>
      <c r="N371" s="120">
        <f t="shared" si="54"/>
        <v>3705</v>
      </c>
      <c r="O371" s="177">
        <f t="shared" si="49"/>
        <v>94.370860927152322</v>
      </c>
    </row>
    <row r="372" spans="1:15" s="1" customFormat="1" ht="45.75" customHeight="1">
      <c r="A372" s="14" t="s">
        <v>727</v>
      </c>
      <c r="B372" s="195">
        <v>476</v>
      </c>
      <c r="C372" s="18" t="s">
        <v>166</v>
      </c>
      <c r="D372" s="22" t="s">
        <v>341</v>
      </c>
      <c r="E372" s="22"/>
      <c r="F372" s="25">
        <f>F373+F375+F377</f>
        <v>36491.199999999997</v>
      </c>
      <c r="G372" s="25"/>
      <c r="H372" s="25">
        <f t="shared" si="47"/>
        <v>36491.199999999997</v>
      </c>
      <c r="I372" s="182"/>
      <c r="J372" s="131">
        <f t="shared" si="50"/>
        <v>36491.199999999997</v>
      </c>
      <c r="K372" s="131">
        <f>K373+K382</f>
        <v>900</v>
      </c>
      <c r="L372" s="131">
        <f>L382+L373</f>
        <v>0</v>
      </c>
      <c r="M372" s="120">
        <f t="shared" si="54"/>
        <v>3926</v>
      </c>
      <c r="N372" s="120">
        <f t="shared" si="54"/>
        <v>3705</v>
      </c>
      <c r="O372" s="177">
        <f t="shared" si="49"/>
        <v>94.370860927152322</v>
      </c>
    </row>
    <row r="373" spans="1:15" s="15" customFormat="1" ht="31.5" customHeight="1">
      <c r="A373" s="36" t="s">
        <v>348</v>
      </c>
      <c r="B373" s="196">
        <v>476</v>
      </c>
      <c r="C373" s="23" t="s">
        <v>166</v>
      </c>
      <c r="D373" s="24" t="s">
        <v>349</v>
      </c>
      <c r="E373" s="22"/>
      <c r="F373" s="25">
        <f>SUM(F374)</f>
        <v>30483</v>
      </c>
      <c r="G373" s="25"/>
      <c r="H373" s="25">
        <f t="shared" si="47"/>
        <v>30483</v>
      </c>
      <c r="I373" s="131"/>
      <c r="J373" s="131">
        <f t="shared" si="50"/>
        <v>30483</v>
      </c>
      <c r="K373" s="131">
        <f>K374</f>
        <v>-600</v>
      </c>
      <c r="L373" s="131"/>
      <c r="M373" s="131">
        <f>M374+M376</f>
        <v>3926</v>
      </c>
      <c r="N373" s="131">
        <f>N374+N376</f>
        <v>3705</v>
      </c>
      <c r="O373" s="177">
        <f t="shared" si="49"/>
        <v>94.370860927152322</v>
      </c>
    </row>
    <row r="374" spans="1:15" s="15" customFormat="1" ht="21" customHeight="1">
      <c r="A374" s="144" t="s">
        <v>385</v>
      </c>
      <c r="B374" s="24" t="s">
        <v>350</v>
      </c>
      <c r="C374" s="24" t="s">
        <v>166</v>
      </c>
      <c r="D374" s="24" t="s">
        <v>351</v>
      </c>
      <c r="E374" s="24"/>
      <c r="F374" s="131">
        <v>30483</v>
      </c>
      <c r="G374" s="25"/>
      <c r="H374" s="25">
        <f t="shared" si="47"/>
        <v>30483</v>
      </c>
      <c r="I374" s="131"/>
      <c r="J374" s="131">
        <f t="shared" si="50"/>
        <v>30483</v>
      </c>
      <c r="K374" s="131">
        <v>-600</v>
      </c>
      <c r="L374" s="131"/>
      <c r="M374" s="131">
        <f>M375</f>
        <v>2450</v>
      </c>
      <c r="N374" s="131">
        <f>N375</f>
        <v>2229</v>
      </c>
      <c r="O374" s="177">
        <f t="shared" si="49"/>
        <v>90.979591836734699</v>
      </c>
    </row>
    <row r="375" spans="1:15" s="15" customFormat="1" ht="31.5" customHeight="1">
      <c r="A375" s="10" t="s">
        <v>90</v>
      </c>
      <c r="B375" s="24" t="s">
        <v>350</v>
      </c>
      <c r="C375" s="24" t="s">
        <v>166</v>
      </c>
      <c r="D375" s="24" t="s">
        <v>351</v>
      </c>
      <c r="E375" s="24" t="s">
        <v>89</v>
      </c>
      <c r="F375" s="25">
        <f>F376</f>
        <v>5097</v>
      </c>
      <c r="G375" s="25"/>
      <c r="H375" s="25">
        <f t="shared" si="47"/>
        <v>5097</v>
      </c>
      <c r="I375" s="131"/>
      <c r="J375" s="131">
        <f t="shared" si="50"/>
        <v>5097</v>
      </c>
      <c r="K375" s="131">
        <f>K382</f>
        <v>1500</v>
      </c>
      <c r="L375" s="131">
        <f>L382</f>
        <v>0</v>
      </c>
      <c r="M375" s="131">
        <v>2450</v>
      </c>
      <c r="N375" s="131">
        <v>2229</v>
      </c>
      <c r="O375" s="177">
        <f t="shared" si="49"/>
        <v>90.979591836734699</v>
      </c>
    </row>
    <row r="376" spans="1:15" s="15" customFormat="1" ht="22.5" customHeight="1">
      <c r="A376" s="144" t="s">
        <v>486</v>
      </c>
      <c r="B376" s="24" t="s">
        <v>350</v>
      </c>
      <c r="C376" s="24" t="s">
        <v>166</v>
      </c>
      <c r="D376" s="24" t="s">
        <v>352</v>
      </c>
      <c r="E376" s="24"/>
      <c r="F376" s="25">
        <v>5097</v>
      </c>
      <c r="G376" s="25"/>
      <c r="H376" s="25">
        <f t="shared" si="47"/>
        <v>5097</v>
      </c>
      <c r="I376" s="131"/>
      <c r="J376" s="131">
        <f t="shared" si="50"/>
        <v>5097</v>
      </c>
      <c r="K376" s="131">
        <f>K377</f>
        <v>0</v>
      </c>
      <c r="L376" s="131"/>
      <c r="M376" s="131">
        <f>M377</f>
        <v>1476</v>
      </c>
      <c r="N376" s="131">
        <f>N377</f>
        <v>1476</v>
      </c>
      <c r="O376" s="177">
        <f t="shared" si="49"/>
        <v>100</v>
      </c>
    </row>
    <row r="377" spans="1:15" s="15" customFormat="1" ht="21.75" customHeight="1">
      <c r="A377" s="35" t="s">
        <v>386</v>
      </c>
      <c r="B377" s="196">
        <v>476</v>
      </c>
      <c r="C377" s="23" t="s">
        <v>166</v>
      </c>
      <c r="D377" s="24" t="s">
        <v>352</v>
      </c>
      <c r="E377" s="24" t="s">
        <v>387</v>
      </c>
      <c r="F377" s="25">
        <f>F378+F379+F380+F381</f>
        <v>911.2</v>
      </c>
      <c r="G377" s="25"/>
      <c r="H377" s="25">
        <f t="shared" si="47"/>
        <v>911.2</v>
      </c>
      <c r="I377" s="131"/>
      <c r="J377" s="131">
        <f t="shared" si="50"/>
        <v>911.2</v>
      </c>
      <c r="K377" s="131"/>
      <c r="L377" s="131"/>
      <c r="M377" s="131">
        <v>1476</v>
      </c>
      <c r="N377" s="131">
        <v>1476</v>
      </c>
      <c r="O377" s="177">
        <f t="shared" si="49"/>
        <v>100</v>
      </c>
    </row>
    <row r="378" spans="1:15" s="15" customFormat="1" ht="21.75" customHeight="1">
      <c r="A378" s="201" t="s">
        <v>388</v>
      </c>
      <c r="B378" s="195">
        <v>476</v>
      </c>
      <c r="C378" s="18"/>
      <c r="D378" s="22"/>
      <c r="E378" s="22"/>
      <c r="F378" s="21">
        <v>107.5</v>
      </c>
      <c r="G378" s="21"/>
      <c r="H378" s="21">
        <f t="shared" si="47"/>
        <v>107.5</v>
      </c>
      <c r="I378" s="120"/>
      <c r="J378" s="120">
        <f t="shared" si="50"/>
        <v>107.5</v>
      </c>
      <c r="K378" s="120"/>
      <c r="L378" s="120"/>
      <c r="M378" s="120">
        <f>M379+M382+M383</f>
        <v>14944</v>
      </c>
      <c r="N378" s="120">
        <f>N379+N382+N383</f>
        <v>13326.9</v>
      </c>
      <c r="O378" s="173">
        <f t="shared" si="49"/>
        <v>89.1789346895075</v>
      </c>
    </row>
    <row r="379" spans="1:15" s="15" customFormat="1" ht="33.75" customHeight="1">
      <c r="A379" s="20" t="s">
        <v>100</v>
      </c>
      <c r="B379" s="196">
        <v>476</v>
      </c>
      <c r="C379" s="24" t="s">
        <v>377</v>
      </c>
      <c r="D379" s="24"/>
      <c r="E379" s="24"/>
      <c r="F379" s="25">
        <v>1</v>
      </c>
      <c r="G379" s="25"/>
      <c r="H379" s="25">
        <f t="shared" si="47"/>
        <v>1</v>
      </c>
      <c r="I379" s="131"/>
      <c r="J379" s="131">
        <f t="shared" si="50"/>
        <v>1</v>
      </c>
      <c r="K379" s="131"/>
      <c r="L379" s="131"/>
      <c r="M379" s="120">
        <f>M380</f>
        <v>1792</v>
      </c>
      <c r="N379" s="120">
        <f>N380</f>
        <v>1489.2</v>
      </c>
      <c r="O379" s="177">
        <f>N379/M379*100</f>
        <v>83.102678571428584</v>
      </c>
    </row>
    <row r="380" spans="1:15" s="15" customFormat="1" ht="32.25" customHeight="1">
      <c r="A380" s="10" t="s">
        <v>456</v>
      </c>
      <c r="B380" s="196">
        <v>476</v>
      </c>
      <c r="C380" s="24" t="s">
        <v>377</v>
      </c>
      <c r="D380" s="24" t="s">
        <v>429</v>
      </c>
      <c r="E380" s="24"/>
      <c r="F380" s="25">
        <v>800.7</v>
      </c>
      <c r="G380" s="25"/>
      <c r="H380" s="25">
        <f t="shared" si="47"/>
        <v>800.7</v>
      </c>
      <c r="I380" s="131"/>
      <c r="J380" s="131">
        <f t="shared" si="50"/>
        <v>800.7</v>
      </c>
      <c r="K380" s="131"/>
      <c r="L380" s="131"/>
      <c r="M380" s="131">
        <f>M381</f>
        <v>1792</v>
      </c>
      <c r="N380" s="131">
        <f>N381</f>
        <v>1489.2</v>
      </c>
      <c r="O380" s="177">
        <f t="shared" si="49"/>
        <v>83.102678571428584</v>
      </c>
    </row>
    <row r="381" spans="1:15" s="15" customFormat="1" ht="19.5" customHeight="1">
      <c r="A381" s="35" t="s">
        <v>386</v>
      </c>
      <c r="B381" s="196">
        <v>476</v>
      </c>
      <c r="C381" s="24" t="s">
        <v>377</v>
      </c>
      <c r="D381" s="24" t="s">
        <v>429</v>
      </c>
      <c r="E381" s="24" t="s">
        <v>387</v>
      </c>
      <c r="F381" s="25">
        <v>2</v>
      </c>
      <c r="G381" s="25"/>
      <c r="H381" s="25">
        <f t="shared" si="47"/>
        <v>2</v>
      </c>
      <c r="I381" s="131"/>
      <c r="J381" s="131">
        <f t="shared" si="50"/>
        <v>2</v>
      </c>
      <c r="K381" s="131"/>
      <c r="L381" s="131"/>
      <c r="M381" s="131">
        <v>1792</v>
      </c>
      <c r="N381" s="131">
        <v>1489.2</v>
      </c>
      <c r="O381" s="177">
        <f t="shared" si="49"/>
        <v>83.102678571428584</v>
      </c>
    </row>
    <row r="382" spans="1:15" s="15" customFormat="1" ht="19.5" customHeight="1">
      <c r="A382" s="35" t="s">
        <v>386</v>
      </c>
      <c r="B382" s="196">
        <v>476</v>
      </c>
      <c r="C382" s="23" t="s">
        <v>166</v>
      </c>
      <c r="D382" s="24" t="s">
        <v>353</v>
      </c>
      <c r="E382" s="24" t="s">
        <v>387</v>
      </c>
      <c r="F382" s="25"/>
      <c r="G382" s="25"/>
      <c r="H382" s="25"/>
      <c r="I382" s="131"/>
      <c r="J382" s="131"/>
      <c r="K382" s="131">
        <v>1500</v>
      </c>
      <c r="L382" s="131"/>
      <c r="M382" s="131">
        <v>12652</v>
      </c>
      <c r="N382" s="131">
        <v>11406.8</v>
      </c>
      <c r="O382" s="177">
        <f t="shared" si="49"/>
        <v>90.158077774264939</v>
      </c>
    </row>
    <row r="383" spans="1:15" s="15" customFormat="1" ht="18.75" customHeight="1">
      <c r="A383" s="35" t="s">
        <v>48</v>
      </c>
      <c r="B383" s="196">
        <v>476</v>
      </c>
      <c r="C383" s="23" t="s">
        <v>166</v>
      </c>
      <c r="D383" s="24" t="s">
        <v>44</v>
      </c>
      <c r="E383" s="24" t="s">
        <v>387</v>
      </c>
      <c r="F383" s="25">
        <f>SUM(F384)</f>
        <v>4760</v>
      </c>
      <c r="G383" s="25"/>
      <c r="H383" s="25">
        <f t="shared" si="47"/>
        <v>4760</v>
      </c>
      <c r="I383" s="131"/>
      <c r="J383" s="131">
        <f t="shared" si="50"/>
        <v>4760</v>
      </c>
      <c r="K383" s="131"/>
      <c r="L383" s="131">
        <f t="shared" ref="L383:L384" si="55">L384</f>
        <v>-200</v>
      </c>
      <c r="M383" s="131">
        <v>500</v>
      </c>
      <c r="N383" s="131">
        <v>430.9</v>
      </c>
      <c r="O383" s="177">
        <f t="shared" si="49"/>
        <v>86.179999999999993</v>
      </c>
    </row>
    <row r="384" spans="1:15" s="15" customFormat="1" ht="29.25" customHeight="1">
      <c r="A384" s="20" t="s">
        <v>182</v>
      </c>
      <c r="B384" s="19">
        <v>477</v>
      </c>
      <c r="C384" s="23"/>
      <c r="D384" s="24"/>
      <c r="E384" s="24"/>
      <c r="F384" s="25">
        <f>SUM(F385)</f>
        <v>4760</v>
      </c>
      <c r="G384" s="25"/>
      <c r="H384" s="25">
        <f t="shared" si="47"/>
        <v>4760</v>
      </c>
      <c r="I384" s="131"/>
      <c r="J384" s="131">
        <f t="shared" si="50"/>
        <v>4760</v>
      </c>
      <c r="K384" s="131"/>
      <c r="L384" s="131">
        <f t="shared" si="55"/>
        <v>-200</v>
      </c>
      <c r="M384" s="120">
        <f>M385+M394</f>
        <v>116185.8</v>
      </c>
      <c r="N384" s="120">
        <f>N385+N394</f>
        <v>115991</v>
      </c>
      <c r="O384" s="177">
        <f t="shared" si="49"/>
        <v>99.832337514567186</v>
      </c>
    </row>
    <row r="385" spans="1:15" s="15" customFormat="1" ht="26.25" customHeight="1">
      <c r="A385" s="14" t="s">
        <v>75</v>
      </c>
      <c r="B385" s="19">
        <v>477</v>
      </c>
      <c r="C385" s="18" t="s">
        <v>74</v>
      </c>
      <c r="D385" s="24"/>
      <c r="E385" s="24"/>
      <c r="F385" s="25">
        <v>4760</v>
      </c>
      <c r="G385" s="25"/>
      <c r="H385" s="25">
        <f t="shared" si="47"/>
        <v>4760</v>
      </c>
      <c r="I385" s="131"/>
      <c r="J385" s="131">
        <f t="shared" si="50"/>
        <v>4760</v>
      </c>
      <c r="K385" s="131"/>
      <c r="L385" s="131">
        <v>-200</v>
      </c>
      <c r="M385" s="120">
        <f t="shared" ref="M385:N388" si="56">M386</f>
        <v>28077.7</v>
      </c>
      <c r="N385" s="120">
        <f t="shared" si="56"/>
        <v>28077.7</v>
      </c>
      <c r="O385" s="177">
        <f t="shared" si="49"/>
        <v>100</v>
      </c>
    </row>
    <row r="386" spans="1:15" s="15" customFormat="1" ht="19.5" customHeight="1">
      <c r="A386" s="11" t="s">
        <v>129</v>
      </c>
      <c r="B386" s="19">
        <v>477</v>
      </c>
      <c r="C386" s="22" t="s">
        <v>377</v>
      </c>
      <c r="D386" s="22"/>
      <c r="E386" s="22"/>
      <c r="F386" s="25" t="e">
        <f>SUM(F387)+F391</f>
        <v>#REF!</v>
      </c>
      <c r="G386" s="25"/>
      <c r="H386" s="25" t="e">
        <f t="shared" si="47"/>
        <v>#REF!</v>
      </c>
      <c r="I386" s="131"/>
      <c r="J386" s="131" t="e">
        <f t="shared" si="50"/>
        <v>#REF!</v>
      </c>
      <c r="K386" s="131"/>
      <c r="L386" s="131">
        <f>L387</f>
        <v>-300</v>
      </c>
      <c r="M386" s="120">
        <f t="shared" si="56"/>
        <v>28077.7</v>
      </c>
      <c r="N386" s="120">
        <f t="shared" si="56"/>
        <v>28077.7</v>
      </c>
      <c r="O386" s="177">
        <f t="shared" si="49"/>
        <v>100</v>
      </c>
    </row>
    <row r="387" spans="1:15" s="15" customFormat="1" ht="41.25" customHeight="1">
      <c r="A387" s="11" t="s">
        <v>728</v>
      </c>
      <c r="B387" s="19">
        <v>477</v>
      </c>
      <c r="C387" s="22" t="s">
        <v>377</v>
      </c>
      <c r="D387" s="22" t="s">
        <v>354</v>
      </c>
      <c r="E387" s="24"/>
      <c r="F387" s="25">
        <f>F388</f>
        <v>16099</v>
      </c>
      <c r="G387" s="25"/>
      <c r="H387" s="25"/>
      <c r="I387" s="131"/>
      <c r="J387" s="131">
        <f>J388</f>
        <v>16099</v>
      </c>
      <c r="K387" s="131"/>
      <c r="L387" s="131">
        <f>L388</f>
        <v>-300</v>
      </c>
      <c r="M387" s="120">
        <f t="shared" si="56"/>
        <v>28077.7</v>
      </c>
      <c r="N387" s="120">
        <f t="shared" si="56"/>
        <v>28077.7</v>
      </c>
      <c r="O387" s="177">
        <f t="shared" si="49"/>
        <v>100</v>
      </c>
    </row>
    <row r="388" spans="1:15" s="15" customFormat="1" ht="37.5" customHeight="1">
      <c r="A388" s="11" t="s">
        <v>112</v>
      </c>
      <c r="B388" s="19">
        <v>477</v>
      </c>
      <c r="C388" s="22" t="s">
        <v>377</v>
      </c>
      <c r="D388" s="22" t="s">
        <v>355</v>
      </c>
      <c r="E388" s="22"/>
      <c r="F388" s="25">
        <v>16099</v>
      </c>
      <c r="G388" s="25"/>
      <c r="H388" s="25"/>
      <c r="I388" s="131"/>
      <c r="J388" s="131">
        <v>16099</v>
      </c>
      <c r="K388" s="131"/>
      <c r="L388" s="131">
        <v>-300</v>
      </c>
      <c r="M388" s="120">
        <f t="shared" si="56"/>
        <v>28077.7</v>
      </c>
      <c r="N388" s="120">
        <f t="shared" si="56"/>
        <v>28077.7</v>
      </c>
      <c r="O388" s="177">
        <f t="shared" si="49"/>
        <v>100</v>
      </c>
    </row>
    <row r="389" spans="1:15" s="15" customFormat="1" ht="19.5" customHeight="1">
      <c r="A389" s="42" t="s">
        <v>356</v>
      </c>
      <c r="B389" s="176">
        <v>477</v>
      </c>
      <c r="C389" s="24" t="s">
        <v>377</v>
      </c>
      <c r="D389" s="24" t="s">
        <v>357</v>
      </c>
      <c r="E389" s="24"/>
      <c r="F389" s="25"/>
      <c r="G389" s="25"/>
      <c r="H389" s="25"/>
      <c r="I389" s="131"/>
      <c r="J389" s="131"/>
      <c r="K389" s="131"/>
      <c r="L389" s="131"/>
      <c r="M389" s="131">
        <f>M390+M392</f>
        <v>28077.7</v>
      </c>
      <c r="N389" s="131">
        <f>N390+N392</f>
        <v>28077.7</v>
      </c>
      <c r="O389" s="177">
        <f t="shared" si="49"/>
        <v>100</v>
      </c>
    </row>
    <row r="390" spans="1:15" s="15" customFormat="1" ht="27" customHeight="1">
      <c r="A390" s="10" t="s">
        <v>113</v>
      </c>
      <c r="B390" s="176">
        <v>477</v>
      </c>
      <c r="C390" s="24" t="s">
        <v>377</v>
      </c>
      <c r="D390" s="24" t="s">
        <v>358</v>
      </c>
      <c r="E390" s="22"/>
      <c r="F390" s="25"/>
      <c r="G390" s="25"/>
      <c r="H390" s="25"/>
      <c r="I390" s="131"/>
      <c r="J390" s="131"/>
      <c r="K390" s="131"/>
      <c r="L390" s="131"/>
      <c r="M390" s="131">
        <f>M391</f>
        <v>20867</v>
      </c>
      <c r="N390" s="131">
        <f>N391</f>
        <v>20867</v>
      </c>
      <c r="O390" s="177">
        <f t="shared" si="49"/>
        <v>100</v>
      </c>
    </row>
    <row r="391" spans="1:15" s="15" customFormat="1" ht="21.75" customHeight="1">
      <c r="A391" s="10" t="s">
        <v>214</v>
      </c>
      <c r="B391" s="176">
        <v>477</v>
      </c>
      <c r="C391" s="24" t="s">
        <v>377</v>
      </c>
      <c r="D391" s="24" t="s">
        <v>358</v>
      </c>
      <c r="E391" s="24" t="s">
        <v>213</v>
      </c>
      <c r="F391" s="25" t="e">
        <f>#REF!+#REF!</f>
        <v>#REF!</v>
      </c>
      <c r="G391" s="25"/>
      <c r="H391" s="25"/>
      <c r="I391" s="131"/>
      <c r="J391" s="131" t="e">
        <f>#REF!+#REF!</f>
        <v>#REF!</v>
      </c>
      <c r="K391" s="131"/>
      <c r="L391" s="131"/>
      <c r="M391" s="131">
        <v>20867</v>
      </c>
      <c r="N391" s="131">
        <v>20867</v>
      </c>
      <c r="O391" s="177">
        <f t="shared" si="49"/>
        <v>100</v>
      </c>
    </row>
    <row r="392" spans="1:15" s="15" customFormat="1" ht="22.5" customHeight="1">
      <c r="A392" s="10" t="s">
        <v>477</v>
      </c>
      <c r="B392" s="176">
        <v>477</v>
      </c>
      <c r="C392" s="24" t="s">
        <v>377</v>
      </c>
      <c r="D392" s="24" t="s">
        <v>729</v>
      </c>
      <c r="E392" s="24" t="s">
        <v>425</v>
      </c>
      <c r="F392" s="25">
        <f>SUM(F397)+F393</f>
        <v>6480</v>
      </c>
      <c r="G392" s="25"/>
      <c r="H392" s="25">
        <f t="shared" si="47"/>
        <v>6480</v>
      </c>
      <c r="I392" s="131"/>
      <c r="J392" s="131">
        <f>J393+J396</f>
        <v>6480</v>
      </c>
      <c r="K392" s="131"/>
      <c r="L392" s="131">
        <f>L393</f>
        <v>0</v>
      </c>
      <c r="M392" s="131">
        <v>7210.7</v>
      </c>
      <c r="N392" s="131">
        <v>7210.7</v>
      </c>
      <c r="O392" s="177">
        <f t="shared" si="49"/>
        <v>100</v>
      </c>
    </row>
    <row r="393" spans="1:15" s="15" customFormat="1" ht="42.75" hidden="1" customHeight="1">
      <c r="A393" s="10" t="s">
        <v>428</v>
      </c>
      <c r="B393" s="176">
        <v>477</v>
      </c>
      <c r="C393" s="24" t="s">
        <v>377</v>
      </c>
      <c r="D393" s="24" t="s">
        <v>730</v>
      </c>
      <c r="E393" s="24" t="s">
        <v>425</v>
      </c>
      <c r="F393" s="25">
        <f>F394</f>
        <v>4900</v>
      </c>
      <c r="G393" s="25"/>
      <c r="H393" s="25">
        <f t="shared" si="47"/>
        <v>4900</v>
      </c>
      <c r="I393" s="131"/>
      <c r="J393" s="131">
        <f t="shared" si="50"/>
        <v>4900</v>
      </c>
      <c r="K393" s="131"/>
      <c r="L393" s="131">
        <f>L394</f>
        <v>0</v>
      </c>
      <c r="M393" s="120"/>
      <c r="N393" s="131"/>
      <c r="O393" s="177" t="e">
        <f t="shared" si="49"/>
        <v>#DIV/0!</v>
      </c>
    </row>
    <row r="394" spans="1:15" ht="27.75" customHeight="1">
      <c r="A394" s="20" t="s">
        <v>183</v>
      </c>
      <c r="B394" s="19">
        <v>477</v>
      </c>
      <c r="C394" s="18" t="s">
        <v>184</v>
      </c>
      <c r="D394" s="22"/>
      <c r="E394" s="22"/>
      <c r="F394" s="25">
        <f>F395</f>
        <v>4900</v>
      </c>
      <c r="G394" s="25"/>
      <c r="H394" s="25">
        <f t="shared" si="47"/>
        <v>4900</v>
      </c>
      <c r="I394" s="131"/>
      <c r="J394" s="131">
        <f t="shared" si="50"/>
        <v>4900</v>
      </c>
      <c r="K394" s="131"/>
      <c r="L394" s="131">
        <f>L395</f>
        <v>0</v>
      </c>
      <c r="M394" s="120">
        <f>M395+M420</f>
        <v>88108.1</v>
      </c>
      <c r="N394" s="120">
        <f>N395+N420</f>
        <v>87913.3</v>
      </c>
      <c r="O394" s="177">
        <f t="shared" si="49"/>
        <v>99.778907955114221</v>
      </c>
    </row>
    <row r="395" spans="1:15" ht="17.25" customHeight="1">
      <c r="A395" s="20" t="s">
        <v>127</v>
      </c>
      <c r="B395" s="19">
        <v>477</v>
      </c>
      <c r="C395" s="18" t="s">
        <v>185</v>
      </c>
      <c r="D395" s="22"/>
      <c r="E395" s="22"/>
      <c r="F395" s="25">
        <v>4900</v>
      </c>
      <c r="G395" s="25"/>
      <c r="H395" s="25">
        <f t="shared" si="47"/>
        <v>4900</v>
      </c>
      <c r="I395" s="131"/>
      <c r="J395" s="131">
        <f t="shared" si="50"/>
        <v>4900</v>
      </c>
      <c r="K395" s="131"/>
      <c r="L395" s="131"/>
      <c r="M395" s="120">
        <f>M396</f>
        <v>80013.3</v>
      </c>
      <c r="N395" s="120">
        <f>N396</f>
        <v>80013.3</v>
      </c>
      <c r="O395" s="177">
        <f t="shared" si="49"/>
        <v>100</v>
      </c>
    </row>
    <row r="396" spans="1:15" ht="47.25" customHeight="1">
      <c r="A396" s="11" t="s">
        <v>114</v>
      </c>
      <c r="B396" s="19">
        <v>477</v>
      </c>
      <c r="C396" s="18" t="s">
        <v>185</v>
      </c>
      <c r="D396" s="22" t="s">
        <v>359</v>
      </c>
      <c r="E396" s="22"/>
      <c r="F396" s="21">
        <f>SUM(F397)</f>
        <v>1580</v>
      </c>
      <c r="G396" s="25"/>
      <c r="H396" s="25"/>
      <c r="I396" s="131"/>
      <c r="J396" s="120">
        <f>J397</f>
        <v>1580</v>
      </c>
      <c r="K396" s="120"/>
      <c r="L396" s="120"/>
      <c r="M396" s="120">
        <f>M397+M407+M414</f>
        <v>80013.3</v>
      </c>
      <c r="N396" s="120">
        <f>N397+N407+N414</f>
        <v>80013.3</v>
      </c>
      <c r="O396" s="177">
        <f t="shared" si="49"/>
        <v>100</v>
      </c>
    </row>
    <row r="397" spans="1:15" ht="28.5" customHeight="1">
      <c r="A397" s="10" t="s">
        <v>360</v>
      </c>
      <c r="B397" s="176">
        <v>477</v>
      </c>
      <c r="C397" s="23" t="s">
        <v>185</v>
      </c>
      <c r="D397" s="24" t="s">
        <v>361</v>
      </c>
      <c r="E397" s="22"/>
      <c r="F397" s="25">
        <f>SUM(F398,F400)</f>
        <v>1580</v>
      </c>
      <c r="G397" s="25"/>
      <c r="H397" s="25"/>
      <c r="I397" s="131"/>
      <c r="J397" s="131">
        <f>J398+J400</f>
        <v>1580</v>
      </c>
      <c r="K397" s="131"/>
      <c r="L397" s="131"/>
      <c r="M397" s="131">
        <f>M398+M400+M402</f>
        <v>43288.3</v>
      </c>
      <c r="N397" s="131">
        <f>N398+N400+N402</f>
        <v>43288.3</v>
      </c>
      <c r="O397" s="177">
        <f t="shared" si="49"/>
        <v>100</v>
      </c>
    </row>
    <row r="398" spans="1:15" ht="39" customHeight="1">
      <c r="A398" s="44" t="s">
        <v>141</v>
      </c>
      <c r="B398" s="19">
        <v>477</v>
      </c>
      <c r="C398" s="18" t="s">
        <v>185</v>
      </c>
      <c r="D398" s="22" t="s">
        <v>362</v>
      </c>
      <c r="E398" s="22"/>
      <c r="F398" s="25">
        <f>SUM(F399)</f>
        <v>1563</v>
      </c>
      <c r="G398" s="25"/>
      <c r="H398" s="25"/>
      <c r="I398" s="131"/>
      <c r="J398" s="131">
        <f>J399</f>
        <v>1563</v>
      </c>
      <c r="K398" s="131"/>
      <c r="L398" s="131"/>
      <c r="M398" s="120">
        <f>M399</f>
        <v>33920</v>
      </c>
      <c r="N398" s="120">
        <f>N399</f>
        <v>33920</v>
      </c>
      <c r="O398" s="177">
        <f t="shared" si="49"/>
        <v>100</v>
      </c>
    </row>
    <row r="399" spans="1:15" ht="18" customHeight="1">
      <c r="A399" s="10" t="s">
        <v>214</v>
      </c>
      <c r="B399" s="176">
        <v>477</v>
      </c>
      <c r="C399" s="23" t="s">
        <v>185</v>
      </c>
      <c r="D399" s="24" t="s">
        <v>362</v>
      </c>
      <c r="E399" s="24" t="s">
        <v>213</v>
      </c>
      <c r="F399" s="25">
        <v>1563</v>
      </c>
      <c r="G399" s="25"/>
      <c r="H399" s="25">
        <f t="shared" si="47"/>
        <v>1563</v>
      </c>
      <c r="I399" s="131"/>
      <c r="J399" s="131">
        <f t="shared" si="50"/>
        <v>1563</v>
      </c>
      <c r="K399" s="131"/>
      <c r="L399" s="131"/>
      <c r="M399" s="131">
        <v>33920</v>
      </c>
      <c r="N399" s="131">
        <v>33920</v>
      </c>
      <c r="O399" s="177">
        <f t="shared" si="49"/>
        <v>100</v>
      </c>
    </row>
    <row r="400" spans="1:15" ht="29.25" customHeight="1">
      <c r="A400" s="11" t="s">
        <v>115</v>
      </c>
      <c r="B400" s="19">
        <v>477</v>
      </c>
      <c r="C400" s="18" t="s">
        <v>185</v>
      </c>
      <c r="D400" s="22" t="s">
        <v>363</v>
      </c>
      <c r="E400" s="22"/>
      <c r="F400" s="25">
        <f>SUM(F401)</f>
        <v>17</v>
      </c>
      <c r="G400" s="25"/>
      <c r="H400" s="25">
        <f t="shared" si="47"/>
        <v>17</v>
      </c>
      <c r="I400" s="131"/>
      <c r="J400" s="131">
        <f t="shared" si="50"/>
        <v>17</v>
      </c>
      <c r="K400" s="131"/>
      <c r="L400" s="131"/>
      <c r="M400" s="120">
        <f>M401</f>
        <v>8393</v>
      </c>
      <c r="N400" s="120">
        <f>N401</f>
        <v>8393</v>
      </c>
      <c r="O400" s="177">
        <f t="shared" si="49"/>
        <v>100</v>
      </c>
    </row>
    <row r="401" spans="1:15" s="4" customFormat="1" ht="14.25" customHeight="1">
      <c r="A401" s="10" t="s">
        <v>214</v>
      </c>
      <c r="B401" s="176">
        <v>477</v>
      </c>
      <c r="C401" s="23" t="s">
        <v>185</v>
      </c>
      <c r="D401" s="24" t="s">
        <v>363</v>
      </c>
      <c r="E401" s="24" t="s">
        <v>399</v>
      </c>
      <c r="F401" s="25">
        <v>17</v>
      </c>
      <c r="G401" s="25"/>
      <c r="H401" s="25">
        <f t="shared" si="47"/>
        <v>17</v>
      </c>
      <c r="I401" s="120"/>
      <c r="J401" s="131">
        <f t="shared" si="50"/>
        <v>17</v>
      </c>
      <c r="K401" s="131"/>
      <c r="L401" s="120"/>
      <c r="M401" s="131">
        <v>8393</v>
      </c>
      <c r="N401" s="131">
        <v>8393</v>
      </c>
      <c r="O401" s="177">
        <f t="shared" si="49"/>
        <v>100</v>
      </c>
    </row>
    <row r="402" spans="1:15" s="4" customFormat="1" ht="29.25" customHeight="1">
      <c r="A402" s="10" t="s">
        <v>487</v>
      </c>
      <c r="B402" s="176">
        <v>477</v>
      </c>
      <c r="C402" s="23" t="s">
        <v>185</v>
      </c>
      <c r="D402" s="24"/>
      <c r="E402" s="24"/>
      <c r="F402" s="25">
        <v>17</v>
      </c>
      <c r="G402" s="25"/>
      <c r="H402" s="25">
        <f t="shared" ref="H402" si="57">F402+G402</f>
        <v>17</v>
      </c>
      <c r="I402" s="120"/>
      <c r="J402" s="131">
        <f t="shared" ref="J402" si="58">H402+I402</f>
        <v>17</v>
      </c>
      <c r="K402" s="131"/>
      <c r="L402" s="120"/>
      <c r="M402" s="131">
        <f>M403</f>
        <v>975.3</v>
      </c>
      <c r="N402" s="131">
        <f>N403</f>
        <v>975.3</v>
      </c>
      <c r="O402" s="177">
        <f t="shared" ref="O402:O431" si="59">N402/M402*100</f>
        <v>100</v>
      </c>
    </row>
    <row r="403" spans="1:15" ht="18.75" customHeight="1">
      <c r="A403" s="10" t="s">
        <v>731</v>
      </c>
      <c r="B403" s="176">
        <v>477</v>
      </c>
      <c r="C403" s="23" t="s">
        <v>185</v>
      </c>
      <c r="D403" s="24" t="s">
        <v>732</v>
      </c>
      <c r="E403" s="24" t="s">
        <v>425</v>
      </c>
      <c r="F403" s="25">
        <v>17</v>
      </c>
      <c r="G403" s="25"/>
      <c r="H403" s="25">
        <f t="shared" ref="H403" si="60">F403+G403</f>
        <v>17</v>
      </c>
      <c r="I403" s="120"/>
      <c r="J403" s="131">
        <f t="shared" ref="J403" si="61">H403+I403</f>
        <v>17</v>
      </c>
      <c r="K403" s="131"/>
      <c r="L403" s="120"/>
      <c r="M403" s="131">
        <f>M404+M405</f>
        <v>975.3</v>
      </c>
      <c r="N403" s="131">
        <f>N404+N405</f>
        <v>975.3</v>
      </c>
      <c r="O403" s="177"/>
    </row>
    <row r="404" spans="1:15" ht="16.5" customHeight="1">
      <c r="A404" s="10" t="s">
        <v>733</v>
      </c>
      <c r="B404" s="176">
        <v>477</v>
      </c>
      <c r="C404" s="23" t="s">
        <v>185</v>
      </c>
      <c r="D404" s="24" t="s">
        <v>732</v>
      </c>
      <c r="E404" s="24" t="s">
        <v>425</v>
      </c>
      <c r="M404" s="131">
        <v>108.5</v>
      </c>
      <c r="N404" s="131">
        <v>108.5</v>
      </c>
      <c r="O404" s="177">
        <f t="shared" si="59"/>
        <v>100</v>
      </c>
    </row>
    <row r="405" spans="1:15" ht="15.75" customHeight="1">
      <c r="A405" s="10" t="s">
        <v>477</v>
      </c>
      <c r="B405" s="176">
        <v>477</v>
      </c>
      <c r="C405" s="23" t="s">
        <v>185</v>
      </c>
      <c r="D405" s="24" t="s">
        <v>488</v>
      </c>
      <c r="E405" s="24" t="s">
        <v>425</v>
      </c>
      <c r="M405" s="131">
        <v>866.8</v>
      </c>
      <c r="N405" s="131">
        <v>866.8</v>
      </c>
      <c r="O405" s="177">
        <f t="shared" si="59"/>
        <v>100</v>
      </c>
    </row>
    <row r="406" spans="1:15" ht="16.5" customHeight="1">
      <c r="A406" s="10" t="s">
        <v>428</v>
      </c>
      <c r="B406" s="176">
        <v>477</v>
      </c>
      <c r="C406" s="23" t="s">
        <v>185</v>
      </c>
      <c r="D406" s="24" t="s">
        <v>489</v>
      </c>
      <c r="E406" s="24" t="s">
        <v>425</v>
      </c>
      <c r="M406" s="120">
        <f t="shared" ref="M406:M432" si="62">J406+K406+L406</f>
        <v>0</v>
      </c>
      <c r="N406" s="120"/>
      <c r="O406" s="177"/>
    </row>
    <row r="407" spans="1:15" ht="25.5">
      <c r="A407" s="11" t="s">
        <v>364</v>
      </c>
      <c r="B407" s="19">
        <v>477</v>
      </c>
      <c r="C407" s="18" t="s">
        <v>185</v>
      </c>
      <c r="D407" s="22" t="s">
        <v>365</v>
      </c>
      <c r="E407" s="24"/>
      <c r="M407" s="120">
        <f>M408+M410+M412</f>
        <v>16227.3</v>
      </c>
      <c r="N407" s="120">
        <f>N408+N410+N412</f>
        <v>16227.3</v>
      </c>
      <c r="O407" s="177">
        <f t="shared" si="59"/>
        <v>100</v>
      </c>
    </row>
    <row r="408" spans="1:15" ht="16.5" customHeight="1">
      <c r="A408" s="10" t="s">
        <v>116</v>
      </c>
      <c r="B408" s="176">
        <v>477</v>
      </c>
      <c r="C408" s="23" t="s">
        <v>185</v>
      </c>
      <c r="D408" s="24" t="s">
        <v>366</v>
      </c>
      <c r="E408" s="24"/>
      <c r="M408" s="131">
        <f>M409</f>
        <v>5620</v>
      </c>
      <c r="N408" s="131">
        <f>N409</f>
        <v>5620</v>
      </c>
      <c r="O408" s="177">
        <f t="shared" si="59"/>
        <v>100</v>
      </c>
    </row>
    <row r="409" spans="1:15" ht="15" customHeight="1">
      <c r="A409" s="10" t="s">
        <v>214</v>
      </c>
      <c r="B409" s="176">
        <v>477</v>
      </c>
      <c r="C409" s="23" t="s">
        <v>185</v>
      </c>
      <c r="D409" s="24" t="s">
        <v>366</v>
      </c>
      <c r="E409" s="24" t="s">
        <v>213</v>
      </c>
      <c r="M409" s="131">
        <v>5620</v>
      </c>
      <c r="N409" s="131">
        <v>5620</v>
      </c>
      <c r="O409" s="177">
        <f t="shared" si="59"/>
        <v>100</v>
      </c>
    </row>
    <row r="410" spans="1:15" ht="27" customHeight="1">
      <c r="A410" s="10" t="s">
        <v>734</v>
      </c>
      <c r="B410" s="176">
        <v>477</v>
      </c>
      <c r="C410" s="23" t="s">
        <v>185</v>
      </c>
      <c r="D410" s="24" t="s">
        <v>735</v>
      </c>
      <c r="E410" s="24" t="s">
        <v>213</v>
      </c>
      <c r="M410" s="131">
        <v>8732.4</v>
      </c>
      <c r="N410" s="131">
        <v>8732.4</v>
      </c>
      <c r="O410" s="177">
        <f t="shared" si="59"/>
        <v>100</v>
      </c>
    </row>
    <row r="411" spans="1:15" ht="16.5" customHeight="1">
      <c r="A411" s="10" t="s">
        <v>428</v>
      </c>
      <c r="B411" s="176">
        <v>477</v>
      </c>
      <c r="C411" s="23" t="s">
        <v>185</v>
      </c>
      <c r="D411" s="24" t="s">
        <v>736</v>
      </c>
      <c r="E411" s="24" t="s">
        <v>213</v>
      </c>
      <c r="M411" s="131">
        <f t="shared" si="62"/>
        <v>0</v>
      </c>
      <c r="N411" s="131"/>
      <c r="O411" s="177"/>
    </row>
    <row r="412" spans="1:15" ht="18" customHeight="1">
      <c r="A412" s="10" t="s">
        <v>477</v>
      </c>
      <c r="B412" s="176">
        <v>477</v>
      </c>
      <c r="C412" s="23" t="s">
        <v>185</v>
      </c>
      <c r="D412" s="24" t="s">
        <v>737</v>
      </c>
      <c r="E412" s="24" t="s">
        <v>213</v>
      </c>
      <c r="M412" s="131">
        <v>1874.9</v>
      </c>
      <c r="N412" s="131">
        <v>1874.9</v>
      </c>
      <c r="O412" s="177">
        <f t="shared" si="59"/>
        <v>100</v>
      </c>
    </row>
    <row r="413" spans="1:15" ht="17.25" customHeight="1">
      <c r="A413" s="10" t="s">
        <v>428</v>
      </c>
      <c r="B413" s="176">
        <v>477</v>
      </c>
      <c r="C413" s="23" t="s">
        <v>185</v>
      </c>
      <c r="D413" s="24" t="s">
        <v>738</v>
      </c>
      <c r="E413" s="24" t="s">
        <v>213</v>
      </c>
      <c r="M413" s="131">
        <f t="shared" si="62"/>
        <v>0</v>
      </c>
      <c r="N413" s="131"/>
      <c r="O413" s="177"/>
    </row>
    <row r="414" spans="1:15" ht="25.5">
      <c r="A414" s="11" t="s">
        <v>367</v>
      </c>
      <c r="B414" s="19">
        <v>477</v>
      </c>
      <c r="C414" s="18" t="s">
        <v>185</v>
      </c>
      <c r="D414" s="22" t="s">
        <v>368</v>
      </c>
      <c r="E414" s="24"/>
      <c r="M414" s="120">
        <f>M415+M418</f>
        <v>20497.7</v>
      </c>
      <c r="N414" s="120">
        <f>N415+N418</f>
        <v>20497.7</v>
      </c>
      <c r="O414" s="177">
        <f t="shared" si="59"/>
        <v>100</v>
      </c>
    </row>
    <row r="415" spans="1:15" ht="18" customHeight="1">
      <c r="A415" s="11" t="s">
        <v>117</v>
      </c>
      <c r="B415" s="176">
        <v>477</v>
      </c>
      <c r="C415" s="23" t="s">
        <v>185</v>
      </c>
      <c r="D415" s="24" t="s">
        <v>369</v>
      </c>
      <c r="E415" s="24"/>
      <c r="M415" s="131">
        <f>M416</f>
        <v>20300</v>
      </c>
      <c r="N415" s="131">
        <f>N416</f>
        <v>20300</v>
      </c>
      <c r="O415" s="177">
        <f t="shared" si="59"/>
        <v>100</v>
      </c>
    </row>
    <row r="416" spans="1:15" ht="19.5" customHeight="1">
      <c r="A416" s="10" t="s">
        <v>214</v>
      </c>
      <c r="B416" s="176">
        <v>477</v>
      </c>
      <c r="C416" s="23" t="s">
        <v>185</v>
      </c>
      <c r="D416" s="24" t="s">
        <v>369</v>
      </c>
      <c r="E416" s="24" t="s">
        <v>399</v>
      </c>
      <c r="M416" s="131">
        <v>20300</v>
      </c>
      <c r="N416" s="131">
        <v>20300</v>
      </c>
      <c r="O416" s="177">
        <f t="shared" si="59"/>
        <v>100</v>
      </c>
    </row>
    <row r="417" spans="1:15" ht="31.5" customHeight="1">
      <c r="A417" s="10" t="s">
        <v>490</v>
      </c>
      <c r="B417" s="176">
        <v>477</v>
      </c>
      <c r="C417" s="23" t="s">
        <v>185</v>
      </c>
      <c r="D417" s="24"/>
      <c r="E417" s="24"/>
      <c r="M417" s="120">
        <f t="shared" si="62"/>
        <v>0</v>
      </c>
      <c r="N417" s="120"/>
      <c r="O417" s="177"/>
    </row>
    <row r="418" spans="1:15" ht="18.75" customHeight="1">
      <c r="A418" s="10" t="s">
        <v>477</v>
      </c>
      <c r="B418" s="176">
        <v>477</v>
      </c>
      <c r="C418" s="23" t="s">
        <v>185</v>
      </c>
      <c r="D418" s="24" t="s">
        <v>427</v>
      </c>
      <c r="E418" s="24" t="s">
        <v>425</v>
      </c>
      <c r="M418" s="131">
        <v>197.7</v>
      </c>
      <c r="N418" s="131">
        <v>197.7</v>
      </c>
      <c r="O418" s="177">
        <f t="shared" si="59"/>
        <v>100</v>
      </c>
    </row>
    <row r="419" spans="1:15" ht="16.5" customHeight="1">
      <c r="A419" s="10" t="s">
        <v>428</v>
      </c>
      <c r="B419" s="176">
        <v>477</v>
      </c>
      <c r="C419" s="23" t="s">
        <v>185</v>
      </c>
      <c r="D419" s="24" t="s">
        <v>426</v>
      </c>
      <c r="E419" s="24" t="s">
        <v>425</v>
      </c>
      <c r="M419" s="131">
        <f t="shared" si="62"/>
        <v>0</v>
      </c>
      <c r="N419" s="131"/>
      <c r="O419" s="177"/>
    </row>
    <row r="420" spans="1:15" ht="37.5" customHeight="1">
      <c r="A420" s="14" t="s">
        <v>211</v>
      </c>
      <c r="B420" s="19">
        <v>477</v>
      </c>
      <c r="C420" s="18" t="s">
        <v>186</v>
      </c>
      <c r="D420" s="22"/>
      <c r="E420" s="22"/>
      <c r="M420" s="120">
        <f>M421+M424</f>
        <v>8094.8</v>
      </c>
      <c r="N420" s="120">
        <f>N421+N424</f>
        <v>7900</v>
      </c>
      <c r="O420" s="177">
        <f t="shared" si="59"/>
        <v>97.593516825616447</v>
      </c>
    </row>
    <row r="421" spans="1:15" ht="44.25" customHeight="1">
      <c r="A421" s="20" t="s">
        <v>38</v>
      </c>
      <c r="B421" s="19">
        <v>477</v>
      </c>
      <c r="C421" s="22" t="s">
        <v>186</v>
      </c>
      <c r="D421" s="22" t="s">
        <v>40</v>
      </c>
      <c r="E421" s="22"/>
      <c r="M421" s="120">
        <f>M422</f>
        <v>6234</v>
      </c>
      <c r="N421" s="120">
        <f>N422</f>
        <v>6234</v>
      </c>
      <c r="O421" s="177">
        <f t="shared" si="59"/>
        <v>100</v>
      </c>
    </row>
    <row r="422" spans="1:15" ht="30" customHeight="1">
      <c r="A422" s="10" t="s">
        <v>39</v>
      </c>
      <c r="B422" s="176">
        <v>477</v>
      </c>
      <c r="C422" s="24" t="s">
        <v>186</v>
      </c>
      <c r="D422" s="24" t="s">
        <v>40</v>
      </c>
      <c r="E422" s="24"/>
      <c r="M422" s="131">
        <f>M423</f>
        <v>6234</v>
      </c>
      <c r="N422" s="131">
        <f>N423</f>
        <v>6234</v>
      </c>
      <c r="O422" s="177">
        <f t="shared" si="59"/>
        <v>100</v>
      </c>
    </row>
    <row r="423" spans="1:15" ht="16.5" customHeight="1">
      <c r="A423" s="10" t="s">
        <v>214</v>
      </c>
      <c r="B423" s="176">
        <v>477</v>
      </c>
      <c r="C423" s="24" t="s">
        <v>186</v>
      </c>
      <c r="D423" s="24" t="s">
        <v>40</v>
      </c>
      <c r="E423" s="24" t="s">
        <v>399</v>
      </c>
      <c r="M423" s="131">
        <v>6234</v>
      </c>
      <c r="N423" s="131">
        <v>6234</v>
      </c>
      <c r="O423" s="177">
        <f t="shared" si="59"/>
        <v>100</v>
      </c>
    </row>
    <row r="424" spans="1:15" ht="25.5">
      <c r="A424" s="20" t="s">
        <v>134</v>
      </c>
      <c r="B424" s="19">
        <v>477</v>
      </c>
      <c r="C424" s="18" t="s">
        <v>186</v>
      </c>
      <c r="D424" s="22" t="s">
        <v>233</v>
      </c>
      <c r="E424" s="22"/>
      <c r="M424" s="120">
        <f>M425</f>
        <v>1860.8</v>
      </c>
      <c r="N424" s="120">
        <f>N425</f>
        <v>1666</v>
      </c>
      <c r="O424" s="177">
        <f t="shared" si="59"/>
        <v>89.53138435081685</v>
      </c>
    </row>
    <row r="425" spans="1:15" ht="38.25">
      <c r="A425" s="36" t="s">
        <v>104</v>
      </c>
      <c r="B425" s="176">
        <v>477</v>
      </c>
      <c r="C425" s="24" t="s">
        <v>186</v>
      </c>
      <c r="D425" s="24" t="s">
        <v>370</v>
      </c>
      <c r="E425" s="24"/>
      <c r="M425" s="131">
        <f>M426+M428+M429+M430</f>
        <v>1860.8</v>
      </c>
      <c r="N425" s="131">
        <f>N426+N428+N429+N430</f>
        <v>1666</v>
      </c>
      <c r="O425" s="177">
        <f t="shared" si="59"/>
        <v>89.53138435081685</v>
      </c>
    </row>
    <row r="426" spans="1:15" ht="25.5">
      <c r="A426" s="35" t="s">
        <v>92</v>
      </c>
      <c r="B426" s="176">
        <v>477</v>
      </c>
      <c r="C426" s="24" t="s">
        <v>186</v>
      </c>
      <c r="D426" s="24" t="s">
        <v>371</v>
      </c>
      <c r="E426" s="24"/>
      <c r="M426" s="131">
        <f>M427</f>
        <v>1701</v>
      </c>
      <c r="N426" s="131">
        <f>N427</f>
        <v>1506.2</v>
      </c>
      <c r="O426" s="177">
        <f t="shared" si="59"/>
        <v>88.547912992357439</v>
      </c>
    </row>
    <row r="427" spans="1:15" ht="25.5">
      <c r="A427" s="35" t="s">
        <v>94</v>
      </c>
      <c r="B427" s="176">
        <v>477</v>
      </c>
      <c r="C427" s="24" t="s">
        <v>186</v>
      </c>
      <c r="D427" s="24" t="s">
        <v>371</v>
      </c>
      <c r="E427" s="24" t="s">
        <v>93</v>
      </c>
      <c r="M427" s="131">
        <v>1701</v>
      </c>
      <c r="N427" s="131">
        <v>1506.2</v>
      </c>
      <c r="O427" s="177">
        <f t="shared" si="59"/>
        <v>88.547912992357439</v>
      </c>
    </row>
    <row r="428" spans="1:15" ht="25.5">
      <c r="A428" s="35" t="s">
        <v>640</v>
      </c>
      <c r="B428" s="176">
        <v>477</v>
      </c>
      <c r="C428" s="24" t="s">
        <v>186</v>
      </c>
      <c r="D428" s="24" t="s">
        <v>739</v>
      </c>
      <c r="E428" s="24" t="s">
        <v>93</v>
      </c>
      <c r="M428" s="131">
        <v>86.2</v>
      </c>
      <c r="N428" s="131">
        <v>86.2</v>
      </c>
      <c r="O428" s="177">
        <f t="shared" si="59"/>
        <v>100</v>
      </c>
    </row>
    <row r="429" spans="1:15" ht="25.5">
      <c r="A429" s="35" t="s">
        <v>641</v>
      </c>
      <c r="B429" s="176">
        <v>477</v>
      </c>
      <c r="C429" s="24" t="s">
        <v>186</v>
      </c>
      <c r="D429" s="24" t="s">
        <v>740</v>
      </c>
      <c r="E429" s="24"/>
      <c r="M429" s="131">
        <v>59.6</v>
      </c>
      <c r="N429" s="131">
        <v>59.6</v>
      </c>
      <c r="O429" s="177">
        <f t="shared" si="59"/>
        <v>100</v>
      </c>
    </row>
    <row r="430" spans="1:15" ht="28.5" customHeight="1">
      <c r="A430" s="35" t="s">
        <v>82</v>
      </c>
      <c r="B430" s="176">
        <v>477</v>
      </c>
      <c r="C430" s="24" t="s">
        <v>186</v>
      </c>
      <c r="D430" s="24" t="s">
        <v>372</v>
      </c>
      <c r="E430" s="24"/>
      <c r="M430" s="131">
        <f>M431</f>
        <v>14</v>
      </c>
      <c r="N430" s="131">
        <f>N431</f>
        <v>14</v>
      </c>
      <c r="O430" s="177">
        <f t="shared" si="59"/>
        <v>100</v>
      </c>
    </row>
    <row r="431" spans="1:15" ht="38.25">
      <c r="A431" s="35" t="s">
        <v>90</v>
      </c>
      <c r="B431" s="176">
        <v>477</v>
      </c>
      <c r="C431" s="24" t="s">
        <v>186</v>
      </c>
      <c r="D431" s="24" t="s">
        <v>372</v>
      </c>
      <c r="E431" s="24" t="s">
        <v>89</v>
      </c>
      <c r="M431" s="131">
        <v>14</v>
      </c>
      <c r="N431" s="131">
        <v>14</v>
      </c>
      <c r="O431" s="177">
        <f t="shared" si="59"/>
        <v>100</v>
      </c>
    </row>
    <row r="432" spans="1:15">
      <c r="A432" s="202"/>
      <c r="B432" s="203"/>
      <c r="C432" s="204"/>
      <c r="D432" s="203"/>
      <c r="E432" s="203"/>
      <c r="M432" s="120">
        <f t="shared" si="62"/>
        <v>0</v>
      </c>
      <c r="N432" s="120"/>
      <c r="O432" s="177"/>
    </row>
    <row r="433" spans="1:15" s="121" customFormat="1" ht="37.5" customHeight="1">
      <c r="A433" s="16"/>
      <c r="B433" s="16"/>
      <c r="C433" s="168"/>
      <c r="D433" s="16"/>
      <c r="E433" s="16"/>
      <c r="F433" s="17"/>
      <c r="G433" s="17"/>
      <c r="H433" s="134"/>
      <c r="I433" s="134"/>
      <c r="J433" s="134"/>
      <c r="K433" s="134"/>
      <c r="L433" s="134"/>
      <c r="M433" s="134"/>
      <c r="N433" s="169"/>
      <c r="O433" s="170"/>
    </row>
    <row r="434" spans="1:15" s="121" customFormat="1">
      <c r="A434" s="16"/>
      <c r="B434" s="16"/>
      <c r="C434" s="168"/>
      <c r="D434" s="16"/>
      <c r="E434" s="16"/>
      <c r="F434" s="17"/>
      <c r="G434" s="17"/>
      <c r="H434" s="134"/>
      <c r="I434" s="134"/>
      <c r="J434" s="134"/>
      <c r="K434" s="134"/>
      <c r="L434" s="134"/>
      <c r="M434" s="134"/>
      <c r="N434" s="169"/>
      <c r="O434" s="170"/>
    </row>
    <row r="435" spans="1:15" s="121" customFormat="1">
      <c r="A435" s="16"/>
      <c r="B435" s="16"/>
      <c r="C435" s="168"/>
      <c r="D435" s="16"/>
      <c r="E435" s="16"/>
      <c r="F435" s="17"/>
      <c r="G435" s="17"/>
      <c r="H435" s="134"/>
      <c r="I435" s="134"/>
      <c r="J435" s="134"/>
      <c r="K435" s="134"/>
      <c r="L435" s="134"/>
      <c r="M435" s="134"/>
      <c r="N435" s="169"/>
      <c r="O435" s="170"/>
    </row>
    <row r="436" spans="1:15" s="121" customFormat="1">
      <c r="A436" s="16"/>
      <c r="B436" s="16"/>
      <c r="C436" s="168"/>
      <c r="D436" s="16"/>
      <c r="E436" s="16"/>
      <c r="F436" s="17"/>
      <c r="G436" s="17"/>
      <c r="H436" s="134"/>
      <c r="I436" s="134"/>
      <c r="J436" s="134"/>
      <c r="K436" s="134"/>
      <c r="L436" s="134"/>
      <c r="M436" s="134"/>
      <c r="N436" s="169"/>
      <c r="O436" s="170"/>
    </row>
    <row r="437" spans="1:15" s="121" customFormat="1">
      <c r="A437" s="16"/>
      <c r="B437" s="16"/>
      <c r="C437" s="168"/>
      <c r="D437" s="16"/>
      <c r="E437" s="16"/>
      <c r="F437" s="17"/>
      <c r="G437" s="17"/>
      <c r="H437" s="134"/>
      <c r="I437" s="134"/>
      <c r="J437" s="134"/>
      <c r="K437" s="134"/>
      <c r="L437" s="134"/>
      <c r="M437" s="134"/>
      <c r="N437" s="169"/>
      <c r="O437" s="170"/>
    </row>
    <row r="438" spans="1:15" s="121" customFormat="1">
      <c r="A438" s="16"/>
      <c r="B438" s="16"/>
      <c r="C438" s="168"/>
      <c r="D438" s="16"/>
      <c r="E438" s="16"/>
      <c r="F438" s="17"/>
      <c r="G438" s="17"/>
      <c r="H438" s="134"/>
      <c r="I438" s="134"/>
      <c r="J438" s="134"/>
      <c r="K438" s="134"/>
      <c r="L438" s="134"/>
      <c r="M438" s="134"/>
      <c r="N438" s="169"/>
      <c r="O438" s="170"/>
    </row>
    <row r="439" spans="1:15" s="121" customFormat="1">
      <c r="A439" s="16"/>
      <c r="B439" s="16"/>
      <c r="C439" s="168"/>
      <c r="D439" s="16"/>
      <c r="E439" s="16"/>
      <c r="F439" s="17"/>
      <c r="G439" s="17"/>
      <c r="H439" s="134"/>
      <c r="I439" s="134"/>
      <c r="J439" s="134"/>
      <c r="K439" s="134"/>
      <c r="L439" s="134"/>
      <c r="M439" s="134"/>
      <c r="N439" s="169"/>
      <c r="O439" s="170"/>
    </row>
    <row r="440" spans="1:15" s="121" customFormat="1">
      <c r="A440" s="16"/>
      <c r="B440" s="16"/>
      <c r="C440" s="168"/>
      <c r="D440" s="16"/>
      <c r="E440" s="16"/>
      <c r="F440" s="17"/>
      <c r="G440" s="17"/>
      <c r="H440" s="134"/>
      <c r="I440" s="134"/>
      <c r="J440" s="134"/>
      <c r="K440" s="134"/>
      <c r="L440" s="134"/>
      <c r="M440" s="134"/>
      <c r="N440" s="169"/>
      <c r="O440" s="170"/>
    </row>
    <row r="441" spans="1:15" s="121" customFormat="1">
      <c r="A441" s="16"/>
      <c r="B441" s="16"/>
      <c r="C441" s="168"/>
      <c r="D441" s="16"/>
      <c r="E441" s="16"/>
      <c r="F441" s="17"/>
      <c r="G441" s="17"/>
      <c r="H441" s="134"/>
      <c r="I441" s="134"/>
      <c r="J441" s="134"/>
      <c r="K441" s="134"/>
      <c r="L441" s="134"/>
      <c r="M441" s="134"/>
      <c r="N441" s="169"/>
      <c r="O441" s="170"/>
    </row>
    <row r="442" spans="1:15" s="121" customFormat="1">
      <c r="A442" s="16"/>
      <c r="B442" s="16"/>
      <c r="C442" s="168"/>
      <c r="D442" s="16"/>
      <c r="E442" s="16"/>
      <c r="F442" s="17"/>
      <c r="G442" s="17"/>
      <c r="H442" s="134"/>
      <c r="I442" s="134"/>
      <c r="J442" s="134"/>
      <c r="K442" s="134"/>
      <c r="L442" s="134"/>
      <c r="M442" s="134"/>
      <c r="N442" s="169"/>
      <c r="O442" s="170"/>
    </row>
    <row r="443" spans="1:15" s="121" customFormat="1">
      <c r="A443" s="16"/>
      <c r="B443" s="16"/>
      <c r="C443" s="168"/>
      <c r="D443" s="16"/>
      <c r="E443" s="16"/>
      <c r="F443" s="17"/>
      <c r="G443" s="17"/>
      <c r="H443" s="134"/>
      <c r="I443" s="134"/>
      <c r="J443" s="134"/>
      <c r="K443" s="134"/>
      <c r="L443" s="134"/>
      <c r="M443" s="134"/>
      <c r="N443" s="169"/>
      <c r="O443" s="170"/>
    </row>
    <row r="444" spans="1:15" s="121" customFormat="1">
      <c r="A444" s="16"/>
      <c r="B444" s="16"/>
      <c r="C444" s="168"/>
      <c r="D444" s="16"/>
      <c r="E444" s="16"/>
      <c r="F444" s="17"/>
      <c r="G444" s="17"/>
      <c r="H444" s="134"/>
      <c r="I444" s="134"/>
      <c r="J444" s="134"/>
      <c r="K444" s="134"/>
      <c r="L444" s="134"/>
      <c r="M444" s="134"/>
      <c r="N444" s="169"/>
      <c r="O444" s="170"/>
    </row>
    <row r="445" spans="1:15" s="121" customFormat="1">
      <c r="A445" s="16"/>
      <c r="B445" s="16"/>
      <c r="C445" s="168"/>
      <c r="D445" s="16"/>
      <c r="E445" s="16"/>
      <c r="F445" s="17"/>
      <c r="G445" s="17"/>
      <c r="H445" s="134"/>
      <c r="I445" s="134"/>
      <c r="J445" s="134"/>
      <c r="K445" s="134"/>
      <c r="L445" s="134"/>
      <c r="M445" s="134"/>
      <c r="N445" s="169"/>
      <c r="O445" s="170"/>
    </row>
    <row r="446" spans="1:15" s="121" customFormat="1">
      <c r="A446" s="16"/>
      <c r="B446" s="16"/>
      <c r="C446" s="168"/>
      <c r="D446" s="16"/>
      <c r="E446" s="16"/>
      <c r="F446" s="17"/>
      <c r="G446" s="17"/>
      <c r="H446" s="134"/>
      <c r="I446" s="134"/>
      <c r="J446" s="134"/>
      <c r="K446" s="134"/>
      <c r="L446" s="134"/>
      <c r="M446" s="134"/>
      <c r="N446" s="169"/>
      <c r="O446" s="170"/>
    </row>
    <row r="447" spans="1:15" s="121" customFormat="1">
      <c r="A447" s="16"/>
      <c r="B447" s="16"/>
      <c r="C447" s="168"/>
      <c r="D447" s="16"/>
      <c r="E447" s="16"/>
      <c r="F447" s="17"/>
      <c r="G447" s="17"/>
      <c r="H447" s="134"/>
      <c r="I447" s="134"/>
      <c r="J447" s="134"/>
      <c r="K447" s="134"/>
      <c r="L447" s="134"/>
      <c r="M447" s="134"/>
      <c r="N447" s="169"/>
      <c r="O447" s="170"/>
    </row>
    <row r="448" spans="1:15" s="121" customFormat="1">
      <c r="A448" s="16"/>
      <c r="B448" s="16"/>
      <c r="C448" s="168"/>
      <c r="D448" s="16"/>
      <c r="E448" s="16"/>
      <c r="F448" s="17"/>
      <c r="G448" s="17"/>
      <c r="H448" s="134"/>
      <c r="I448" s="134"/>
      <c r="J448" s="134"/>
      <c r="K448" s="134"/>
      <c r="L448" s="134"/>
      <c r="M448" s="134"/>
      <c r="N448" s="169"/>
      <c r="O448" s="170"/>
    </row>
    <row r="449" spans="1:15" s="121" customFormat="1">
      <c r="A449" s="16"/>
      <c r="B449" s="16"/>
      <c r="C449" s="168"/>
      <c r="D449" s="16"/>
      <c r="E449" s="16"/>
      <c r="F449" s="17"/>
      <c r="G449" s="17"/>
      <c r="H449" s="134"/>
      <c r="I449" s="134"/>
      <c r="J449" s="134"/>
      <c r="K449" s="134"/>
      <c r="L449" s="134"/>
      <c r="M449" s="134"/>
      <c r="N449" s="169"/>
      <c r="O449" s="170"/>
    </row>
    <row r="450" spans="1:15" s="121" customFormat="1">
      <c r="A450" s="16"/>
      <c r="B450" s="16"/>
      <c r="C450" s="168"/>
      <c r="D450" s="16"/>
      <c r="E450" s="16"/>
      <c r="F450" s="17"/>
      <c r="G450" s="17"/>
      <c r="H450" s="134"/>
      <c r="I450" s="134"/>
      <c r="J450" s="134"/>
      <c r="K450" s="134"/>
      <c r="L450" s="134"/>
      <c r="M450" s="134"/>
      <c r="N450" s="169"/>
      <c r="O450" s="170"/>
    </row>
    <row r="451" spans="1:15" s="121" customFormat="1">
      <c r="A451" s="16"/>
      <c r="B451" s="16"/>
      <c r="C451" s="168"/>
      <c r="D451" s="16"/>
      <c r="E451" s="16"/>
      <c r="F451" s="17"/>
      <c r="G451" s="17"/>
      <c r="H451" s="134"/>
      <c r="I451" s="134"/>
      <c r="J451" s="134"/>
      <c r="K451" s="134"/>
      <c r="L451" s="134"/>
      <c r="M451" s="134"/>
      <c r="N451" s="169"/>
      <c r="O451" s="170"/>
    </row>
    <row r="452" spans="1:15" s="121" customFormat="1">
      <c r="A452" s="16"/>
      <c r="B452" s="16"/>
      <c r="C452" s="168"/>
      <c r="D452" s="16"/>
      <c r="E452" s="16"/>
      <c r="F452" s="17"/>
      <c r="G452" s="17"/>
      <c r="H452" s="134"/>
      <c r="I452" s="134"/>
      <c r="J452" s="134"/>
      <c r="K452" s="134"/>
      <c r="L452" s="134"/>
      <c r="M452" s="134"/>
      <c r="N452" s="169"/>
      <c r="O452" s="170"/>
    </row>
    <row r="453" spans="1:15" s="121" customFormat="1">
      <c r="A453" s="16"/>
      <c r="B453" s="16"/>
      <c r="C453" s="168"/>
      <c r="D453" s="16"/>
      <c r="E453" s="16"/>
      <c r="F453" s="17"/>
      <c r="G453" s="17"/>
      <c r="H453" s="134"/>
      <c r="I453" s="134"/>
      <c r="J453" s="134"/>
      <c r="K453" s="134"/>
      <c r="L453" s="134"/>
      <c r="M453" s="134"/>
      <c r="N453" s="169"/>
      <c r="O453" s="170"/>
    </row>
    <row r="454" spans="1:15" s="121" customFormat="1">
      <c r="A454" s="16"/>
      <c r="B454" s="16"/>
      <c r="C454" s="168"/>
      <c r="D454" s="16"/>
      <c r="E454" s="16"/>
      <c r="F454" s="17"/>
      <c r="G454" s="17"/>
      <c r="H454" s="134"/>
      <c r="I454" s="134"/>
      <c r="J454" s="134"/>
      <c r="K454" s="134"/>
      <c r="L454" s="134"/>
      <c r="M454" s="134"/>
      <c r="N454" s="169"/>
      <c r="O454" s="170"/>
    </row>
    <row r="455" spans="1:15" s="121" customFormat="1">
      <c r="A455" s="16"/>
      <c r="B455" s="16"/>
      <c r="C455" s="168"/>
      <c r="D455" s="16"/>
      <c r="E455" s="16"/>
      <c r="F455" s="17"/>
      <c r="G455" s="17"/>
      <c r="H455" s="134"/>
      <c r="I455" s="134"/>
      <c r="J455" s="134"/>
      <c r="K455" s="134"/>
      <c r="L455" s="134"/>
      <c r="M455" s="134"/>
      <c r="N455" s="169"/>
      <c r="O455" s="170"/>
    </row>
    <row r="456" spans="1:15" s="121" customFormat="1">
      <c r="A456" s="16"/>
      <c r="B456" s="16"/>
      <c r="C456" s="168"/>
      <c r="D456" s="16"/>
      <c r="E456" s="16"/>
      <c r="F456" s="17"/>
      <c r="G456" s="17"/>
      <c r="H456" s="134"/>
      <c r="I456" s="134"/>
      <c r="J456" s="134"/>
      <c r="K456" s="134"/>
      <c r="L456" s="134"/>
      <c r="M456" s="134"/>
      <c r="N456" s="169"/>
      <c r="O456" s="170"/>
    </row>
    <row r="457" spans="1:15" s="121" customFormat="1">
      <c r="A457" s="16"/>
      <c r="B457" s="16"/>
      <c r="C457" s="168"/>
      <c r="D457" s="16"/>
      <c r="E457" s="16"/>
      <c r="F457" s="17"/>
      <c r="G457" s="17"/>
      <c r="H457" s="134"/>
      <c r="I457" s="134"/>
      <c r="J457" s="134"/>
      <c r="K457" s="134"/>
      <c r="L457" s="134"/>
      <c r="M457" s="134"/>
      <c r="N457" s="169"/>
      <c r="O457" s="170"/>
    </row>
    <row r="458" spans="1:15" s="121" customFormat="1">
      <c r="A458" s="16"/>
      <c r="B458" s="16"/>
      <c r="C458" s="168"/>
      <c r="D458" s="16"/>
      <c r="E458" s="16"/>
      <c r="F458" s="17"/>
      <c r="G458" s="17"/>
      <c r="H458" s="134"/>
      <c r="I458" s="134"/>
      <c r="J458" s="134"/>
      <c r="K458" s="134"/>
      <c r="L458" s="134"/>
      <c r="M458" s="134"/>
      <c r="N458" s="169"/>
      <c r="O458" s="170"/>
    </row>
    <row r="459" spans="1:15" s="121" customFormat="1">
      <c r="A459" s="16"/>
      <c r="B459" s="16"/>
      <c r="C459" s="168"/>
      <c r="D459" s="16"/>
      <c r="E459" s="16"/>
      <c r="F459" s="17"/>
      <c r="G459" s="17"/>
      <c r="H459" s="134"/>
      <c r="I459" s="134"/>
      <c r="J459" s="134"/>
      <c r="K459" s="134"/>
      <c r="L459" s="134"/>
      <c r="M459" s="134"/>
      <c r="N459" s="169"/>
      <c r="O459" s="170"/>
    </row>
    <row r="460" spans="1:15" s="121" customFormat="1">
      <c r="A460" s="16"/>
      <c r="B460" s="16"/>
      <c r="C460" s="168"/>
      <c r="D460" s="16"/>
      <c r="E460" s="16"/>
      <c r="F460" s="17"/>
      <c r="G460" s="17"/>
      <c r="H460" s="134"/>
      <c r="I460" s="134"/>
      <c r="J460" s="134"/>
      <c r="K460" s="134"/>
      <c r="L460" s="134"/>
      <c r="M460" s="134"/>
      <c r="N460" s="169"/>
      <c r="O460" s="170"/>
    </row>
    <row r="461" spans="1:15" s="121" customFormat="1">
      <c r="A461" s="16"/>
      <c r="B461" s="16"/>
      <c r="C461" s="168"/>
      <c r="D461" s="16"/>
      <c r="E461" s="16"/>
      <c r="F461" s="17"/>
      <c r="G461" s="17"/>
      <c r="H461" s="134"/>
      <c r="I461" s="134"/>
      <c r="J461" s="134"/>
      <c r="K461" s="134"/>
      <c r="L461" s="134"/>
      <c r="M461" s="134"/>
      <c r="N461" s="169"/>
      <c r="O461" s="170"/>
    </row>
    <row r="462" spans="1:15" s="121" customFormat="1">
      <c r="A462" s="16"/>
      <c r="B462" s="16"/>
      <c r="C462" s="168"/>
      <c r="D462" s="16"/>
      <c r="E462" s="16"/>
      <c r="F462" s="17"/>
      <c r="G462" s="17"/>
      <c r="H462" s="134"/>
      <c r="I462" s="134"/>
      <c r="J462" s="134"/>
      <c r="K462" s="134"/>
      <c r="L462" s="134"/>
      <c r="M462" s="134"/>
      <c r="N462" s="169"/>
      <c r="O462" s="170"/>
    </row>
    <row r="463" spans="1:15" s="121" customFormat="1">
      <c r="A463" s="16"/>
      <c r="B463" s="16"/>
      <c r="C463" s="168"/>
      <c r="D463" s="16"/>
      <c r="E463" s="16"/>
      <c r="F463" s="17"/>
      <c r="G463" s="17"/>
      <c r="H463" s="134"/>
      <c r="I463" s="134"/>
      <c r="J463" s="134"/>
      <c r="K463" s="134"/>
      <c r="L463" s="134"/>
      <c r="M463" s="134"/>
      <c r="N463" s="169"/>
      <c r="O463" s="170"/>
    </row>
    <row r="464" spans="1:15" s="121" customFormat="1">
      <c r="A464" s="16"/>
      <c r="B464" s="16"/>
      <c r="C464" s="168"/>
      <c r="D464" s="16"/>
      <c r="E464" s="16"/>
      <c r="F464" s="17"/>
      <c r="G464" s="17"/>
      <c r="H464" s="134"/>
      <c r="I464" s="134"/>
      <c r="J464" s="134"/>
      <c r="K464" s="134"/>
      <c r="L464" s="134"/>
      <c r="M464" s="134"/>
      <c r="N464" s="169"/>
      <c r="O464" s="170"/>
    </row>
    <row r="465" spans="1:15" s="121" customFormat="1">
      <c r="A465" s="16"/>
      <c r="B465" s="16"/>
      <c r="C465" s="168"/>
      <c r="D465" s="16"/>
      <c r="E465" s="16"/>
      <c r="F465" s="17"/>
      <c r="G465" s="17"/>
      <c r="H465" s="134"/>
      <c r="I465" s="134"/>
      <c r="J465" s="134"/>
      <c r="K465" s="134"/>
      <c r="L465" s="134"/>
      <c r="M465" s="134"/>
      <c r="N465" s="169"/>
      <c r="O465" s="170"/>
    </row>
    <row r="466" spans="1:15" s="121" customFormat="1">
      <c r="A466" s="16"/>
      <c r="B466" s="16"/>
      <c r="C466" s="168"/>
      <c r="D466" s="16"/>
      <c r="E466" s="16"/>
      <c r="F466" s="17"/>
      <c r="G466" s="17"/>
      <c r="H466" s="134"/>
      <c r="I466" s="134"/>
      <c r="J466" s="134"/>
      <c r="K466" s="134"/>
      <c r="L466" s="134"/>
      <c r="M466" s="134"/>
      <c r="N466" s="169"/>
      <c r="O466" s="170"/>
    </row>
    <row r="467" spans="1:15" s="121" customFormat="1">
      <c r="A467" s="16"/>
      <c r="B467" s="16"/>
      <c r="C467" s="168"/>
      <c r="D467" s="16"/>
      <c r="E467" s="16"/>
      <c r="F467" s="17"/>
      <c r="G467" s="17"/>
      <c r="H467" s="134"/>
      <c r="I467" s="134"/>
      <c r="J467" s="134"/>
      <c r="K467" s="134"/>
      <c r="L467" s="134"/>
      <c r="M467" s="134"/>
      <c r="N467" s="169"/>
      <c r="O467" s="170"/>
    </row>
    <row r="468" spans="1:15" s="121" customFormat="1">
      <c r="A468" s="16"/>
      <c r="B468" s="16"/>
      <c r="C468" s="168"/>
      <c r="D468" s="16"/>
      <c r="E468" s="16"/>
      <c r="F468" s="17"/>
      <c r="G468" s="17"/>
      <c r="H468" s="134"/>
      <c r="I468" s="134"/>
      <c r="J468" s="134"/>
      <c r="K468" s="134"/>
      <c r="L468" s="134"/>
      <c r="M468" s="134"/>
      <c r="N468" s="169"/>
      <c r="O468" s="170"/>
    </row>
    <row r="469" spans="1:15" s="121" customFormat="1">
      <c r="A469" s="16"/>
      <c r="B469" s="16"/>
      <c r="C469" s="168"/>
      <c r="D469" s="16"/>
      <c r="E469" s="16"/>
      <c r="F469" s="17"/>
      <c r="G469" s="17"/>
      <c r="H469" s="134"/>
      <c r="I469" s="134"/>
      <c r="J469" s="134"/>
      <c r="K469" s="134"/>
      <c r="L469" s="134"/>
      <c r="M469" s="134"/>
      <c r="N469" s="169"/>
      <c r="O469" s="170"/>
    </row>
    <row r="470" spans="1:15" s="121" customFormat="1">
      <c r="A470" s="16"/>
      <c r="B470" s="16"/>
      <c r="C470" s="168"/>
      <c r="D470" s="16"/>
      <c r="E470" s="16"/>
      <c r="F470" s="17"/>
      <c r="G470" s="17"/>
      <c r="H470" s="134"/>
      <c r="I470" s="134"/>
      <c r="J470" s="134"/>
      <c r="K470" s="134"/>
      <c r="L470" s="134"/>
      <c r="M470" s="134"/>
      <c r="N470" s="169"/>
      <c r="O470" s="170"/>
    </row>
    <row r="471" spans="1:15" s="121" customFormat="1">
      <c r="A471" s="16"/>
      <c r="B471" s="16"/>
      <c r="C471" s="168"/>
      <c r="D471" s="16"/>
      <c r="E471" s="16"/>
      <c r="F471" s="17"/>
      <c r="G471" s="17"/>
      <c r="H471" s="134"/>
      <c r="I471" s="134"/>
      <c r="J471" s="134"/>
      <c r="K471" s="134"/>
      <c r="L471" s="134"/>
      <c r="M471" s="134"/>
      <c r="N471" s="169"/>
      <c r="O471" s="170"/>
    </row>
    <row r="472" spans="1:15" s="121" customFormat="1">
      <c r="A472" s="16"/>
      <c r="B472" s="16"/>
      <c r="C472" s="168"/>
      <c r="D472" s="16"/>
      <c r="E472" s="16"/>
      <c r="F472" s="17"/>
      <c r="G472" s="17"/>
      <c r="H472" s="134"/>
      <c r="I472" s="134"/>
      <c r="J472" s="134"/>
      <c r="K472" s="134"/>
      <c r="L472" s="134"/>
      <c r="M472" s="134"/>
      <c r="N472" s="169"/>
      <c r="O472" s="170"/>
    </row>
    <row r="473" spans="1:15" s="121" customFormat="1">
      <c r="A473" s="16"/>
      <c r="B473" s="16"/>
      <c r="C473" s="168"/>
      <c r="D473" s="16"/>
      <c r="E473" s="16"/>
      <c r="F473" s="17"/>
      <c r="G473" s="17"/>
      <c r="H473" s="134"/>
      <c r="I473" s="134"/>
      <c r="J473" s="134"/>
      <c r="K473" s="134"/>
      <c r="L473" s="134"/>
      <c r="M473" s="134"/>
      <c r="N473" s="169"/>
      <c r="O473" s="170"/>
    </row>
    <row r="474" spans="1:15" s="121" customFormat="1">
      <c r="A474" s="16"/>
      <c r="B474" s="16"/>
      <c r="C474" s="168"/>
      <c r="D474" s="16"/>
      <c r="E474" s="16"/>
      <c r="F474" s="17"/>
      <c r="G474" s="17"/>
      <c r="H474" s="134"/>
      <c r="I474" s="134"/>
      <c r="J474" s="134"/>
      <c r="K474" s="134"/>
      <c r="L474" s="134"/>
      <c r="M474" s="134"/>
      <c r="N474" s="169"/>
      <c r="O474" s="170"/>
    </row>
    <row r="475" spans="1:15" s="121" customFormat="1">
      <c r="A475" s="16"/>
      <c r="B475" s="16"/>
      <c r="C475" s="168"/>
      <c r="D475" s="16"/>
      <c r="E475" s="16"/>
      <c r="F475" s="17"/>
      <c r="G475" s="17"/>
      <c r="H475" s="134"/>
      <c r="I475" s="134"/>
      <c r="J475" s="134"/>
      <c r="K475" s="134"/>
      <c r="L475" s="134"/>
      <c r="M475" s="134"/>
      <c r="N475" s="169"/>
      <c r="O475" s="170"/>
    </row>
    <row r="476" spans="1:15" s="121" customFormat="1">
      <c r="A476" s="16"/>
      <c r="B476" s="16"/>
      <c r="C476" s="168"/>
      <c r="D476" s="16"/>
      <c r="E476" s="16"/>
      <c r="F476" s="17"/>
      <c r="G476" s="17"/>
      <c r="H476" s="134"/>
      <c r="I476" s="134"/>
      <c r="J476" s="134"/>
      <c r="K476" s="134"/>
      <c r="L476" s="134"/>
      <c r="M476" s="134"/>
      <c r="N476" s="169"/>
      <c r="O476" s="170"/>
    </row>
    <row r="477" spans="1:15" s="121" customFormat="1">
      <c r="A477" s="16"/>
      <c r="B477" s="16"/>
      <c r="C477" s="168"/>
      <c r="D477" s="16"/>
      <c r="E477" s="16"/>
      <c r="F477" s="17"/>
      <c r="G477" s="17"/>
      <c r="H477" s="134"/>
      <c r="I477" s="134"/>
      <c r="J477" s="134"/>
      <c r="K477" s="134"/>
      <c r="L477" s="134"/>
      <c r="M477" s="134"/>
      <c r="N477" s="169"/>
      <c r="O477" s="170"/>
    </row>
    <row r="478" spans="1:15" s="121" customFormat="1">
      <c r="A478" s="16"/>
      <c r="B478" s="16"/>
      <c r="C478" s="168"/>
      <c r="D478" s="16"/>
      <c r="E478" s="16"/>
      <c r="F478" s="17"/>
      <c r="G478" s="17"/>
      <c r="H478" s="134"/>
      <c r="I478" s="134"/>
      <c r="J478" s="134"/>
      <c r="K478" s="134"/>
      <c r="L478" s="134"/>
      <c r="M478" s="134"/>
      <c r="N478" s="169"/>
      <c r="O478" s="170"/>
    </row>
    <row r="479" spans="1:15" s="121" customFormat="1">
      <c r="A479" s="16"/>
      <c r="B479" s="16"/>
      <c r="C479" s="168"/>
      <c r="D479" s="16"/>
      <c r="E479" s="16"/>
      <c r="F479" s="17"/>
      <c r="G479" s="17"/>
      <c r="H479" s="134"/>
      <c r="I479" s="134"/>
      <c r="J479" s="134"/>
      <c r="K479" s="134"/>
      <c r="L479" s="134"/>
      <c r="M479" s="134"/>
      <c r="N479" s="169"/>
      <c r="O479" s="170"/>
    </row>
    <row r="480" spans="1:15" s="121" customFormat="1">
      <c r="A480" s="16"/>
      <c r="B480" s="16"/>
      <c r="C480" s="168"/>
      <c r="D480" s="16"/>
      <c r="E480" s="16"/>
      <c r="F480" s="17"/>
      <c r="G480" s="17"/>
      <c r="H480" s="134"/>
      <c r="I480" s="134"/>
      <c r="J480" s="134"/>
      <c r="K480" s="134"/>
      <c r="L480" s="134"/>
      <c r="M480" s="134"/>
      <c r="N480" s="169"/>
      <c r="O480" s="170"/>
    </row>
    <row r="481" spans="1:15" s="121" customFormat="1">
      <c r="A481" s="16"/>
      <c r="B481" s="16"/>
      <c r="C481" s="168"/>
      <c r="D481" s="16"/>
      <c r="E481" s="16"/>
      <c r="F481" s="17"/>
      <c r="G481" s="17"/>
      <c r="H481" s="134"/>
      <c r="I481" s="134"/>
      <c r="J481" s="134"/>
      <c r="K481" s="134"/>
      <c r="L481" s="134"/>
      <c r="M481" s="134"/>
      <c r="N481" s="169"/>
      <c r="O481" s="170"/>
    </row>
    <row r="482" spans="1:15" s="121" customFormat="1">
      <c r="A482" s="16"/>
      <c r="B482" s="16"/>
      <c r="C482" s="168"/>
      <c r="D482" s="16"/>
      <c r="E482" s="16"/>
      <c r="F482" s="17"/>
      <c r="G482" s="17"/>
      <c r="H482" s="134"/>
      <c r="I482" s="134"/>
      <c r="J482" s="134"/>
      <c r="K482" s="134"/>
      <c r="L482" s="134"/>
      <c r="M482" s="134"/>
      <c r="N482" s="169"/>
      <c r="O482" s="170"/>
    </row>
    <row r="483" spans="1:15" s="121" customFormat="1">
      <c r="A483" s="16"/>
      <c r="B483" s="16"/>
      <c r="C483" s="168"/>
      <c r="D483" s="16"/>
      <c r="E483" s="16"/>
      <c r="F483" s="17"/>
      <c r="G483" s="17"/>
      <c r="H483" s="134"/>
      <c r="I483" s="134"/>
      <c r="J483" s="134"/>
      <c r="K483" s="134"/>
      <c r="L483" s="134"/>
      <c r="M483" s="134"/>
      <c r="N483" s="169"/>
      <c r="O483" s="170"/>
    </row>
    <row r="484" spans="1:15" s="121" customFormat="1">
      <c r="A484" s="16"/>
      <c r="B484" s="16"/>
      <c r="C484" s="168"/>
      <c r="D484" s="16"/>
      <c r="E484" s="16"/>
      <c r="F484" s="17"/>
      <c r="G484" s="17"/>
      <c r="H484" s="134"/>
      <c r="I484" s="134"/>
      <c r="J484" s="134"/>
      <c r="K484" s="134"/>
      <c r="L484" s="134"/>
      <c r="M484" s="134"/>
      <c r="N484" s="169"/>
      <c r="O484" s="170"/>
    </row>
    <row r="485" spans="1:15" s="121" customFormat="1">
      <c r="A485" s="16"/>
      <c r="B485" s="16"/>
      <c r="C485" s="168"/>
      <c r="D485" s="16"/>
      <c r="E485" s="16"/>
      <c r="F485" s="17"/>
      <c r="G485" s="17"/>
      <c r="H485" s="134"/>
      <c r="I485" s="134"/>
      <c r="J485" s="134"/>
      <c r="K485" s="134"/>
      <c r="L485" s="134"/>
      <c r="M485" s="134"/>
      <c r="N485" s="169"/>
      <c r="O485" s="170"/>
    </row>
    <row r="486" spans="1:15" s="121" customFormat="1">
      <c r="A486" s="16"/>
      <c r="B486" s="16"/>
      <c r="C486" s="168"/>
      <c r="D486" s="16"/>
      <c r="E486" s="16"/>
      <c r="F486" s="17"/>
      <c r="G486" s="17"/>
      <c r="H486" s="134"/>
      <c r="I486" s="134"/>
      <c r="J486" s="134"/>
      <c r="K486" s="134"/>
      <c r="L486" s="134"/>
      <c r="M486" s="134"/>
      <c r="N486" s="169"/>
      <c r="O486" s="170"/>
    </row>
    <row r="487" spans="1:15" s="121" customFormat="1">
      <c r="A487" s="16"/>
      <c r="B487" s="16"/>
      <c r="C487" s="168"/>
      <c r="D487" s="16"/>
      <c r="E487" s="16"/>
      <c r="F487" s="17"/>
      <c r="G487" s="17"/>
      <c r="H487" s="134"/>
      <c r="I487" s="134"/>
      <c r="J487" s="134"/>
      <c r="K487" s="134"/>
      <c r="L487" s="134"/>
      <c r="M487" s="134"/>
      <c r="N487" s="169"/>
      <c r="O487" s="170"/>
    </row>
    <row r="488" spans="1:15" s="121" customFormat="1">
      <c r="A488" s="16"/>
      <c r="B488" s="16"/>
      <c r="C488" s="168"/>
      <c r="D488" s="16"/>
      <c r="E488" s="16"/>
      <c r="F488" s="17"/>
      <c r="G488" s="17"/>
      <c r="H488" s="134"/>
      <c r="I488" s="134"/>
      <c r="J488" s="134"/>
      <c r="K488" s="134"/>
      <c r="L488" s="134"/>
      <c r="M488" s="134"/>
      <c r="N488" s="169"/>
      <c r="O488" s="170"/>
    </row>
    <row r="489" spans="1:15" s="121" customFormat="1">
      <c r="A489" s="16"/>
      <c r="B489" s="16"/>
      <c r="C489" s="168"/>
      <c r="D489" s="16"/>
      <c r="E489" s="16"/>
      <c r="F489" s="17"/>
      <c r="G489" s="17"/>
      <c r="H489" s="134"/>
      <c r="I489" s="134"/>
      <c r="J489" s="134"/>
      <c r="K489" s="134"/>
      <c r="L489" s="134"/>
      <c r="M489" s="134"/>
      <c r="N489" s="169"/>
      <c r="O489" s="170"/>
    </row>
    <row r="490" spans="1:15" s="121" customFormat="1">
      <c r="A490" s="16"/>
      <c r="B490" s="16"/>
      <c r="C490" s="168"/>
      <c r="D490" s="16"/>
      <c r="E490" s="16"/>
      <c r="F490" s="17"/>
      <c r="G490" s="17"/>
      <c r="H490" s="134"/>
      <c r="I490" s="134"/>
      <c r="J490" s="134"/>
      <c r="K490" s="134"/>
      <c r="L490" s="134"/>
      <c r="M490" s="134"/>
      <c r="N490" s="169"/>
      <c r="O490" s="170"/>
    </row>
    <row r="491" spans="1:15" s="121" customFormat="1">
      <c r="A491" s="16"/>
      <c r="B491" s="16"/>
      <c r="C491" s="168"/>
      <c r="D491" s="16"/>
      <c r="E491" s="16"/>
      <c r="F491" s="17"/>
      <c r="G491" s="17"/>
      <c r="H491" s="134"/>
      <c r="I491" s="134"/>
      <c r="J491" s="134"/>
      <c r="K491" s="134"/>
      <c r="L491" s="134"/>
      <c r="M491" s="134"/>
      <c r="N491" s="169"/>
      <c r="O491" s="170"/>
    </row>
    <row r="492" spans="1:15" s="121" customFormat="1">
      <c r="A492" s="16"/>
      <c r="B492" s="16"/>
      <c r="C492" s="168"/>
      <c r="D492" s="16"/>
      <c r="E492" s="16"/>
      <c r="F492" s="17"/>
      <c r="G492" s="17"/>
      <c r="H492" s="134"/>
      <c r="I492" s="134"/>
      <c r="J492" s="134"/>
      <c r="K492" s="134"/>
      <c r="L492" s="134"/>
      <c r="M492" s="134"/>
      <c r="N492" s="169"/>
      <c r="O492" s="170"/>
    </row>
    <row r="493" spans="1:15" s="121" customFormat="1">
      <c r="A493" s="16"/>
      <c r="B493" s="16"/>
      <c r="C493" s="168"/>
      <c r="D493" s="16"/>
      <c r="E493" s="16"/>
      <c r="F493" s="17"/>
      <c r="G493" s="17"/>
      <c r="H493" s="134"/>
      <c r="I493" s="134"/>
      <c r="J493" s="134"/>
      <c r="K493" s="134"/>
      <c r="L493" s="134"/>
      <c r="M493" s="134"/>
      <c r="N493" s="169"/>
      <c r="O493" s="170"/>
    </row>
    <row r="494" spans="1:15" s="121" customFormat="1">
      <c r="A494" s="16"/>
      <c r="B494" s="16"/>
      <c r="C494" s="168"/>
      <c r="D494" s="16"/>
      <c r="E494" s="16"/>
      <c r="F494" s="17"/>
      <c r="G494" s="17"/>
      <c r="H494" s="134"/>
      <c r="I494" s="134"/>
      <c r="J494" s="134"/>
      <c r="K494" s="134"/>
      <c r="L494" s="134"/>
      <c r="M494" s="134"/>
      <c r="N494" s="169"/>
      <c r="O494" s="170"/>
    </row>
    <row r="495" spans="1:15" s="121" customFormat="1">
      <c r="A495" s="16"/>
      <c r="B495" s="16"/>
      <c r="C495" s="168"/>
      <c r="D495" s="16"/>
      <c r="E495" s="16"/>
      <c r="F495" s="17"/>
      <c r="G495" s="17"/>
      <c r="H495" s="134"/>
      <c r="I495" s="134"/>
      <c r="J495" s="134"/>
      <c r="K495" s="134"/>
      <c r="L495" s="134"/>
      <c r="M495" s="134"/>
      <c r="N495" s="169"/>
      <c r="O495" s="170"/>
    </row>
    <row r="496" spans="1:15" s="121" customFormat="1">
      <c r="A496" s="16"/>
      <c r="B496" s="16"/>
      <c r="C496" s="168"/>
      <c r="D496" s="16"/>
      <c r="E496" s="16"/>
      <c r="F496" s="17"/>
      <c r="G496" s="17"/>
      <c r="H496" s="134"/>
      <c r="I496" s="134"/>
      <c r="J496" s="134"/>
      <c r="K496" s="134"/>
      <c r="L496" s="134"/>
      <c r="M496" s="134"/>
      <c r="N496" s="169"/>
      <c r="O496" s="170"/>
    </row>
    <row r="497" spans="1:15" s="121" customFormat="1">
      <c r="A497" s="16"/>
      <c r="B497" s="16"/>
      <c r="C497" s="168"/>
      <c r="D497" s="16"/>
      <c r="E497" s="16"/>
      <c r="F497" s="17"/>
      <c r="G497" s="17"/>
      <c r="H497" s="134"/>
      <c r="I497" s="134"/>
      <c r="J497" s="134"/>
      <c r="K497" s="134"/>
      <c r="L497" s="134"/>
      <c r="M497" s="134"/>
      <c r="N497" s="169"/>
      <c r="O497" s="170"/>
    </row>
    <row r="498" spans="1:15" s="121" customFormat="1">
      <c r="A498" s="16"/>
      <c r="B498" s="16"/>
      <c r="C498" s="168"/>
      <c r="D498" s="16"/>
      <c r="E498" s="16"/>
      <c r="F498" s="17"/>
      <c r="G498" s="17"/>
      <c r="H498" s="134"/>
      <c r="I498" s="134"/>
      <c r="J498" s="134"/>
      <c r="K498" s="134"/>
      <c r="L498" s="134"/>
      <c r="M498" s="134"/>
      <c r="N498" s="169"/>
      <c r="O498" s="170"/>
    </row>
    <row r="499" spans="1:15" s="121" customFormat="1">
      <c r="A499" s="16"/>
      <c r="B499" s="16"/>
      <c r="C499" s="168"/>
      <c r="D499" s="16"/>
      <c r="E499" s="16"/>
      <c r="F499" s="17"/>
      <c r="G499" s="17"/>
      <c r="H499" s="134"/>
      <c r="I499" s="134"/>
      <c r="J499" s="134"/>
      <c r="K499" s="134"/>
      <c r="L499" s="134"/>
      <c r="M499" s="134"/>
      <c r="N499" s="169"/>
      <c r="O499" s="170"/>
    </row>
    <row r="500" spans="1:15" s="121" customFormat="1">
      <c r="A500" s="16"/>
      <c r="B500" s="16"/>
      <c r="C500" s="168"/>
      <c r="D500" s="16"/>
      <c r="E500" s="16"/>
      <c r="F500" s="17"/>
      <c r="G500" s="17"/>
      <c r="H500" s="134"/>
      <c r="I500" s="134"/>
      <c r="J500" s="134"/>
      <c r="K500" s="134"/>
      <c r="L500" s="134"/>
      <c r="M500" s="134"/>
      <c r="N500" s="169"/>
      <c r="O500" s="170"/>
    </row>
    <row r="501" spans="1:15" s="121" customFormat="1">
      <c r="A501" s="16"/>
      <c r="B501" s="16"/>
      <c r="C501" s="168"/>
      <c r="D501" s="16"/>
      <c r="E501" s="16"/>
      <c r="F501" s="17"/>
      <c r="G501" s="17"/>
      <c r="H501" s="134"/>
      <c r="I501" s="134"/>
      <c r="J501" s="134"/>
      <c r="K501" s="134"/>
      <c r="L501" s="134"/>
      <c r="M501" s="134"/>
      <c r="N501" s="169"/>
      <c r="O501" s="170"/>
    </row>
    <row r="502" spans="1:15" s="121" customFormat="1">
      <c r="A502" s="16"/>
      <c r="B502" s="16"/>
      <c r="C502" s="168"/>
      <c r="D502" s="16"/>
      <c r="E502" s="16"/>
      <c r="F502" s="17"/>
      <c r="G502" s="17"/>
      <c r="H502" s="134"/>
      <c r="I502" s="134"/>
      <c r="J502" s="134"/>
      <c r="K502" s="134"/>
      <c r="L502" s="134"/>
      <c r="M502" s="134"/>
      <c r="N502" s="169"/>
      <c r="O502" s="170"/>
    </row>
    <row r="503" spans="1:15" s="121" customFormat="1">
      <c r="A503" s="16"/>
      <c r="B503" s="16"/>
      <c r="C503" s="168"/>
      <c r="D503" s="16"/>
      <c r="E503" s="16"/>
      <c r="F503" s="17"/>
      <c r="G503" s="17"/>
      <c r="H503" s="134"/>
      <c r="I503" s="134"/>
      <c r="J503" s="134"/>
      <c r="K503" s="134"/>
      <c r="L503" s="134"/>
      <c r="M503" s="134"/>
      <c r="N503" s="169"/>
      <c r="O503" s="170"/>
    </row>
    <row r="504" spans="1:15" s="121" customFormat="1">
      <c r="A504" s="16"/>
      <c r="B504" s="16"/>
      <c r="C504" s="168"/>
      <c r="D504" s="16"/>
      <c r="E504" s="16"/>
      <c r="F504" s="17"/>
      <c r="G504" s="17"/>
      <c r="H504" s="134"/>
      <c r="I504" s="134"/>
      <c r="J504" s="134"/>
      <c r="K504" s="134"/>
      <c r="L504" s="134"/>
      <c r="M504" s="134"/>
      <c r="N504" s="169"/>
      <c r="O504" s="170"/>
    </row>
    <row r="505" spans="1:15" s="121" customFormat="1">
      <c r="A505" s="16"/>
      <c r="B505" s="16"/>
      <c r="C505" s="168"/>
      <c r="D505" s="16"/>
      <c r="E505" s="16"/>
      <c r="F505" s="17"/>
      <c r="G505" s="17"/>
      <c r="H505" s="134"/>
      <c r="I505" s="134"/>
      <c r="J505" s="134"/>
      <c r="K505" s="134"/>
      <c r="L505" s="134"/>
      <c r="M505" s="134"/>
      <c r="N505" s="169"/>
      <c r="O505" s="170"/>
    </row>
    <row r="506" spans="1:15" s="121" customFormat="1">
      <c r="A506" s="16"/>
      <c r="B506" s="16"/>
      <c r="C506" s="168"/>
      <c r="D506" s="16"/>
      <c r="E506" s="16"/>
      <c r="F506" s="17"/>
      <c r="G506" s="17"/>
      <c r="H506" s="134"/>
      <c r="I506" s="134"/>
      <c r="J506" s="134"/>
      <c r="K506" s="134"/>
      <c r="L506" s="134"/>
      <c r="M506" s="134"/>
      <c r="N506" s="169"/>
      <c r="O506" s="170"/>
    </row>
    <row r="507" spans="1:15" s="121" customFormat="1">
      <c r="A507" s="16"/>
      <c r="B507" s="16"/>
      <c r="C507" s="168"/>
      <c r="D507" s="16"/>
      <c r="E507" s="16"/>
      <c r="F507" s="17"/>
      <c r="G507" s="17"/>
      <c r="H507" s="134"/>
      <c r="I507" s="134"/>
      <c r="J507" s="134"/>
      <c r="K507" s="134"/>
      <c r="L507" s="134"/>
      <c r="M507" s="134"/>
      <c r="N507" s="169"/>
      <c r="O507" s="170"/>
    </row>
    <row r="508" spans="1:15" s="121" customFormat="1">
      <c r="A508" s="16"/>
      <c r="B508" s="16"/>
      <c r="C508" s="168"/>
      <c r="D508" s="16"/>
      <c r="E508" s="16"/>
      <c r="F508" s="17"/>
      <c r="G508" s="17"/>
      <c r="H508" s="134"/>
      <c r="I508" s="134"/>
      <c r="J508" s="134"/>
      <c r="K508" s="134"/>
      <c r="L508" s="134"/>
      <c r="M508" s="134"/>
      <c r="N508" s="169"/>
      <c r="O508" s="170"/>
    </row>
    <row r="509" spans="1:15" s="121" customFormat="1">
      <c r="A509" s="16"/>
      <c r="B509" s="16"/>
      <c r="C509" s="168"/>
      <c r="D509" s="16"/>
      <c r="E509" s="16"/>
      <c r="F509" s="17"/>
      <c r="G509" s="17"/>
      <c r="H509" s="134"/>
      <c r="I509" s="134"/>
      <c r="J509" s="134"/>
      <c r="K509" s="134"/>
      <c r="L509" s="134"/>
      <c r="M509" s="134"/>
      <c r="N509" s="169"/>
      <c r="O509" s="170"/>
    </row>
    <row r="510" spans="1:15" s="121" customFormat="1">
      <c r="A510" s="16"/>
      <c r="B510" s="16"/>
      <c r="C510" s="168"/>
      <c r="D510" s="16"/>
      <c r="E510" s="16"/>
      <c r="F510" s="17"/>
      <c r="G510" s="17"/>
      <c r="H510" s="134"/>
      <c r="I510" s="134"/>
      <c r="J510" s="134"/>
      <c r="K510" s="134"/>
      <c r="L510" s="134"/>
      <c r="M510" s="134"/>
      <c r="N510" s="169"/>
      <c r="O510" s="170"/>
    </row>
    <row r="511" spans="1:15" s="121" customFormat="1">
      <c r="A511" s="16"/>
      <c r="B511" s="16"/>
      <c r="C511" s="168"/>
      <c r="D511" s="16"/>
      <c r="E511" s="16"/>
      <c r="F511" s="17"/>
      <c r="G511" s="17"/>
      <c r="H511" s="134"/>
      <c r="I511" s="134"/>
      <c r="J511" s="134"/>
      <c r="K511" s="134"/>
      <c r="L511" s="134"/>
      <c r="M511" s="134"/>
      <c r="N511" s="169"/>
      <c r="O511" s="170"/>
    </row>
    <row r="512" spans="1:15" s="121" customFormat="1">
      <c r="A512" s="16"/>
      <c r="B512" s="16"/>
      <c r="C512" s="168"/>
      <c r="D512" s="16"/>
      <c r="E512" s="16"/>
      <c r="F512" s="17"/>
      <c r="G512" s="17"/>
      <c r="H512" s="134"/>
      <c r="I512" s="134"/>
      <c r="J512" s="134"/>
      <c r="K512" s="134"/>
      <c r="L512" s="134"/>
      <c r="M512" s="134"/>
      <c r="N512" s="169"/>
      <c r="O512" s="170"/>
    </row>
    <row r="513" spans="1:15" s="121" customFormat="1">
      <c r="A513" s="16"/>
      <c r="B513" s="16"/>
      <c r="C513" s="168"/>
      <c r="D513" s="16"/>
      <c r="E513" s="16"/>
      <c r="F513" s="17"/>
      <c r="G513" s="17"/>
      <c r="H513" s="134"/>
      <c r="I513" s="134"/>
      <c r="J513" s="134"/>
      <c r="K513" s="134"/>
      <c r="L513" s="134"/>
      <c r="M513" s="134"/>
      <c r="N513" s="169"/>
      <c r="O513" s="170"/>
    </row>
    <row r="514" spans="1:15" s="121" customFormat="1">
      <c r="A514" s="16"/>
      <c r="B514" s="16"/>
      <c r="C514" s="168"/>
      <c r="D514" s="16"/>
      <c r="E514" s="16"/>
      <c r="F514" s="17"/>
      <c r="G514" s="17"/>
      <c r="H514" s="134"/>
      <c r="I514" s="134"/>
      <c r="J514" s="134"/>
      <c r="K514" s="134"/>
      <c r="L514" s="134"/>
      <c r="M514" s="134"/>
      <c r="N514" s="169"/>
      <c r="O514" s="170"/>
    </row>
    <row r="515" spans="1:15" s="121" customFormat="1">
      <c r="A515" s="16"/>
      <c r="B515" s="16"/>
      <c r="C515" s="168"/>
      <c r="D515" s="16"/>
      <c r="E515" s="16"/>
      <c r="F515" s="17"/>
      <c r="G515" s="17"/>
      <c r="H515" s="134"/>
      <c r="I515" s="134"/>
      <c r="J515" s="134"/>
      <c r="K515" s="134"/>
      <c r="L515" s="134"/>
      <c r="M515" s="134"/>
      <c r="N515" s="169"/>
      <c r="O515" s="170"/>
    </row>
    <row r="516" spans="1:15" s="121" customFormat="1">
      <c r="A516" s="16"/>
      <c r="B516" s="16"/>
      <c r="C516" s="168"/>
      <c r="D516" s="16"/>
      <c r="E516" s="16"/>
      <c r="F516" s="17"/>
      <c r="G516" s="17"/>
      <c r="H516" s="134"/>
      <c r="I516" s="134"/>
      <c r="J516" s="134"/>
      <c r="K516" s="134"/>
      <c r="L516" s="134"/>
      <c r="M516" s="134"/>
      <c r="N516" s="169"/>
      <c r="O516" s="170"/>
    </row>
    <row r="517" spans="1:15" s="121" customFormat="1">
      <c r="A517" s="16"/>
      <c r="B517" s="16"/>
      <c r="C517" s="168"/>
      <c r="D517" s="16"/>
      <c r="E517" s="16"/>
      <c r="F517" s="17"/>
      <c r="G517" s="17"/>
      <c r="H517" s="134"/>
      <c r="I517" s="134"/>
      <c r="J517" s="134"/>
      <c r="K517" s="134"/>
      <c r="L517" s="134"/>
      <c r="M517" s="134"/>
      <c r="N517" s="169"/>
      <c r="O517" s="170"/>
    </row>
    <row r="518" spans="1:15" s="121" customFormat="1">
      <c r="A518" s="16"/>
      <c r="B518" s="16"/>
      <c r="C518" s="168"/>
      <c r="D518" s="16"/>
      <c r="E518" s="16"/>
      <c r="F518" s="17"/>
      <c r="G518" s="17"/>
      <c r="H518" s="134"/>
      <c r="I518" s="134"/>
      <c r="J518" s="134"/>
      <c r="K518" s="134"/>
      <c r="L518" s="134"/>
      <c r="M518" s="134"/>
      <c r="N518" s="169"/>
      <c r="O518" s="170"/>
    </row>
    <row r="519" spans="1:15" s="121" customFormat="1">
      <c r="A519" s="16"/>
      <c r="B519" s="16"/>
      <c r="C519" s="168"/>
      <c r="D519" s="16"/>
      <c r="E519" s="16"/>
      <c r="F519" s="17"/>
      <c r="G519" s="17"/>
      <c r="H519" s="134"/>
      <c r="I519" s="134"/>
      <c r="J519" s="134"/>
      <c r="K519" s="134"/>
      <c r="L519" s="134"/>
      <c r="M519" s="134"/>
      <c r="N519" s="169"/>
      <c r="O519" s="170"/>
    </row>
    <row r="520" spans="1:15" s="121" customFormat="1">
      <c r="A520" s="16"/>
      <c r="B520" s="16"/>
      <c r="C520" s="168"/>
      <c r="D520" s="16"/>
      <c r="E520" s="16"/>
      <c r="F520" s="17"/>
      <c r="G520" s="17"/>
      <c r="H520" s="134"/>
      <c r="I520" s="134"/>
      <c r="J520" s="134"/>
      <c r="K520" s="134"/>
      <c r="L520" s="134"/>
      <c r="M520" s="134"/>
      <c r="N520" s="169"/>
      <c r="O520" s="170"/>
    </row>
    <row r="521" spans="1:15" s="121" customFormat="1">
      <c r="A521" s="16"/>
      <c r="B521" s="16"/>
      <c r="C521" s="168"/>
      <c r="D521" s="16"/>
      <c r="E521" s="16"/>
      <c r="F521" s="17"/>
      <c r="G521" s="17"/>
      <c r="H521" s="134"/>
      <c r="I521" s="134"/>
      <c r="J521" s="134"/>
      <c r="K521" s="134"/>
      <c r="L521" s="134"/>
      <c r="M521" s="134"/>
      <c r="N521" s="169"/>
      <c r="O521" s="170"/>
    </row>
    <row r="522" spans="1:15" s="121" customFormat="1">
      <c r="A522" s="16"/>
      <c r="B522" s="16"/>
      <c r="C522" s="168"/>
      <c r="D522" s="16"/>
      <c r="E522" s="16"/>
      <c r="F522" s="17"/>
      <c r="G522" s="17"/>
      <c r="H522" s="134"/>
      <c r="I522" s="134"/>
      <c r="J522" s="134"/>
      <c r="K522" s="134"/>
      <c r="L522" s="134"/>
      <c r="M522" s="134"/>
      <c r="N522" s="169"/>
      <c r="O522" s="170"/>
    </row>
    <row r="523" spans="1:15" s="121" customFormat="1">
      <c r="A523" s="16"/>
      <c r="B523" s="16"/>
      <c r="C523" s="168"/>
      <c r="D523" s="16"/>
      <c r="E523" s="16"/>
      <c r="F523" s="17"/>
      <c r="G523" s="17"/>
      <c r="H523" s="134"/>
      <c r="I523" s="134"/>
      <c r="J523" s="134"/>
      <c r="K523" s="134"/>
      <c r="L523" s="134"/>
      <c r="M523" s="134"/>
      <c r="N523" s="169"/>
      <c r="O523" s="170"/>
    </row>
    <row r="524" spans="1:15" s="121" customFormat="1">
      <c r="A524" s="16"/>
      <c r="B524" s="16"/>
      <c r="C524" s="168"/>
      <c r="D524" s="16"/>
      <c r="E524" s="16"/>
      <c r="F524" s="17"/>
      <c r="G524" s="17"/>
      <c r="H524" s="134"/>
      <c r="I524" s="134"/>
      <c r="J524" s="134"/>
      <c r="K524" s="134"/>
      <c r="L524" s="134"/>
      <c r="M524" s="134"/>
      <c r="N524" s="169"/>
      <c r="O524" s="170"/>
    </row>
    <row r="525" spans="1:15" s="121" customFormat="1">
      <c r="A525" s="16"/>
      <c r="B525" s="16"/>
      <c r="C525" s="168"/>
      <c r="D525" s="16"/>
      <c r="E525" s="16"/>
      <c r="F525" s="17"/>
      <c r="G525" s="17"/>
      <c r="H525" s="134"/>
      <c r="I525" s="134"/>
      <c r="J525" s="134"/>
      <c r="K525" s="134"/>
      <c r="L525" s="134"/>
      <c r="M525" s="134"/>
      <c r="N525" s="169"/>
      <c r="O525" s="170"/>
    </row>
    <row r="526" spans="1:15" s="121" customFormat="1">
      <c r="A526" s="16"/>
      <c r="B526" s="16"/>
      <c r="C526" s="168"/>
      <c r="D526" s="16"/>
      <c r="E526" s="16"/>
      <c r="F526" s="17"/>
      <c r="G526" s="17"/>
      <c r="H526" s="134"/>
      <c r="I526" s="134"/>
      <c r="J526" s="134"/>
      <c r="K526" s="134"/>
      <c r="L526" s="134"/>
      <c r="M526" s="134"/>
      <c r="N526" s="169"/>
      <c r="O526" s="170"/>
    </row>
    <row r="527" spans="1:15" s="121" customFormat="1">
      <c r="A527" s="16"/>
      <c r="B527" s="16"/>
      <c r="C527" s="168"/>
      <c r="D527" s="16"/>
      <c r="E527" s="16"/>
      <c r="F527" s="17"/>
      <c r="G527" s="17"/>
      <c r="H527" s="134"/>
      <c r="I527" s="134"/>
      <c r="J527" s="134"/>
      <c r="K527" s="134"/>
      <c r="L527" s="134"/>
      <c r="M527" s="134"/>
      <c r="N527" s="169"/>
      <c r="O527" s="170"/>
    </row>
    <row r="528" spans="1:15" s="121" customFormat="1">
      <c r="A528" s="16"/>
      <c r="B528" s="16"/>
      <c r="C528" s="168"/>
      <c r="D528" s="16"/>
      <c r="E528" s="16"/>
      <c r="F528" s="17"/>
      <c r="G528" s="17"/>
      <c r="H528" s="134"/>
      <c r="I528" s="134"/>
      <c r="J528" s="134"/>
      <c r="K528" s="134"/>
      <c r="L528" s="134"/>
      <c r="M528" s="134"/>
      <c r="N528" s="169"/>
      <c r="O528" s="170"/>
    </row>
    <row r="529" spans="1:15" s="121" customFormat="1">
      <c r="A529" s="16"/>
      <c r="B529" s="16"/>
      <c r="C529" s="168"/>
      <c r="D529" s="16"/>
      <c r="E529" s="16"/>
      <c r="F529" s="17"/>
      <c r="G529" s="17"/>
      <c r="H529" s="134"/>
      <c r="I529" s="134"/>
      <c r="J529" s="134"/>
      <c r="K529" s="134"/>
      <c r="L529" s="134"/>
      <c r="M529" s="134"/>
      <c r="N529" s="169"/>
      <c r="O529" s="170"/>
    </row>
  </sheetData>
  <mergeCells count="4">
    <mergeCell ref="A7:H7"/>
    <mergeCell ref="L4:O4"/>
    <mergeCell ref="A6:O6"/>
    <mergeCell ref="M5:O5"/>
  </mergeCells>
  <phoneticPr fontId="13" type="noConversion"/>
  <pageMargins left="0.19685039370078741" right="0" top="0" bottom="0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6"/>
  <sheetViews>
    <sheetView workbookViewId="0">
      <selection activeCell="H16" sqref="H16"/>
    </sheetView>
  </sheetViews>
  <sheetFormatPr defaultRowHeight="12.75"/>
  <cols>
    <col min="1" max="1" width="41.85546875" style="16" customWidth="1"/>
    <col min="2" max="2" width="11.7109375" style="61" customWidth="1"/>
    <col min="3" max="3" width="12.5703125" style="61" customWidth="1"/>
    <col min="4" max="4" width="8.42578125" style="61" customWidth="1"/>
    <col min="5" max="5" width="12.5703125" style="134" customWidth="1"/>
    <col min="6" max="6" width="12.42578125" style="134" customWidth="1"/>
    <col min="7" max="7" width="9.140625" style="135"/>
    <col min="8" max="20" width="9.140625" style="121"/>
    <col min="21" max="22" width="9.140625" style="121" customWidth="1"/>
    <col min="23" max="16384" width="9.140625" style="121"/>
  </cols>
  <sheetData>
    <row r="1" spans="1:7">
      <c r="E1" s="140"/>
    </row>
    <row r="2" spans="1:7" ht="12.75" customHeight="1">
      <c r="A2" s="122"/>
      <c r="C2" s="226" t="s">
        <v>511</v>
      </c>
      <c r="D2" s="226"/>
      <c r="E2" s="226"/>
      <c r="F2" s="226"/>
      <c r="G2" s="226"/>
    </row>
    <row r="3" spans="1:7" ht="42" customHeight="1">
      <c r="A3" s="122"/>
      <c r="B3" s="125"/>
      <c r="C3" s="222" t="s">
        <v>850</v>
      </c>
      <c r="D3" s="222"/>
      <c r="E3" s="222"/>
      <c r="F3" s="222"/>
      <c r="G3" s="222"/>
    </row>
    <row r="4" spans="1:7" ht="19.5" hidden="1" customHeight="1">
      <c r="A4" s="122"/>
      <c r="B4" s="125"/>
      <c r="C4" s="227"/>
      <c r="D4" s="227"/>
      <c r="E4" s="227"/>
    </row>
    <row r="5" spans="1:7" ht="64.5" hidden="1" customHeight="1">
      <c r="A5" s="228"/>
      <c r="B5" s="228"/>
      <c r="C5" s="228"/>
      <c r="D5" s="228"/>
      <c r="E5" s="228"/>
    </row>
    <row r="6" spans="1:7" ht="17.25" hidden="1" customHeight="1">
      <c r="A6" s="228"/>
      <c r="B6" s="228"/>
      <c r="C6" s="228"/>
      <c r="D6" s="228"/>
      <c r="E6" s="228"/>
      <c r="F6" s="228"/>
      <c r="G6" s="228"/>
    </row>
    <row r="7" spans="1:7" ht="16.5" hidden="1" customHeight="1">
      <c r="A7" s="125"/>
      <c r="B7" s="126"/>
      <c r="C7" s="126"/>
      <c r="D7" s="126"/>
      <c r="E7" s="141"/>
    </row>
    <row r="8" spans="1:7" ht="45" hidden="1" customHeight="1">
      <c r="A8" s="125"/>
      <c r="B8" s="126"/>
      <c r="C8" s="126"/>
      <c r="D8" s="126"/>
      <c r="E8" s="141"/>
    </row>
    <row r="9" spans="1:7" hidden="1">
      <c r="A9" s="124"/>
      <c r="B9" s="126"/>
      <c r="C9" s="126"/>
      <c r="D9" s="126"/>
      <c r="E9" s="141"/>
    </row>
    <row r="10" spans="1:7" ht="12.75" hidden="1" customHeight="1">
      <c r="A10" s="124"/>
      <c r="B10" s="126"/>
      <c r="C10" s="126"/>
      <c r="D10" s="126"/>
      <c r="E10" s="141"/>
    </row>
    <row r="11" spans="1:7" hidden="1">
      <c r="A11" s="124"/>
      <c r="B11" s="126"/>
      <c r="C11" s="126"/>
      <c r="D11" s="126"/>
      <c r="E11" s="141"/>
    </row>
    <row r="12" spans="1:7" ht="12.75" hidden="1" customHeight="1">
      <c r="A12" s="124"/>
      <c r="B12" s="126"/>
      <c r="C12" s="126"/>
      <c r="D12" s="126"/>
      <c r="E12" s="141"/>
    </row>
    <row r="13" spans="1:7" hidden="1">
      <c r="A13" s="124"/>
      <c r="B13" s="126"/>
      <c r="C13" s="126"/>
      <c r="D13" s="126"/>
      <c r="E13" s="141"/>
    </row>
    <row r="14" spans="1:7" ht="12.75" hidden="1" customHeight="1">
      <c r="A14" s="122"/>
      <c r="B14" s="124"/>
      <c r="C14" s="127"/>
      <c r="D14" s="127"/>
      <c r="E14" s="141"/>
    </row>
    <row r="15" spans="1:7" hidden="1">
      <c r="A15" s="122"/>
      <c r="B15" s="124"/>
      <c r="C15" s="127"/>
      <c r="D15" s="127"/>
      <c r="E15" s="141"/>
    </row>
    <row r="16" spans="1:7" ht="45" customHeight="1">
      <c r="A16" s="224" t="s">
        <v>756</v>
      </c>
      <c r="B16" s="224"/>
      <c r="C16" s="224"/>
      <c r="D16" s="224"/>
      <c r="E16" s="225"/>
      <c r="F16" s="221"/>
      <c r="G16" s="221"/>
    </row>
    <row r="17" spans="1:7" ht="24.75" customHeight="1">
      <c r="A17" s="128"/>
      <c r="B17" s="129"/>
      <c r="C17" s="129"/>
      <c r="D17" s="129"/>
      <c r="E17" s="136"/>
      <c r="G17" s="135" t="s">
        <v>628</v>
      </c>
    </row>
    <row r="18" spans="1:7" ht="25.5" customHeight="1">
      <c r="A18" s="31" t="s">
        <v>69</v>
      </c>
      <c r="B18" s="19" t="s">
        <v>202</v>
      </c>
      <c r="C18" s="19" t="s">
        <v>88</v>
      </c>
      <c r="D18" s="19" t="s">
        <v>203</v>
      </c>
      <c r="E18" s="8" t="s">
        <v>757</v>
      </c>
      <c r="F18" s="120" t="s">
        <v>752</v>
      </c>
      <c r="G18" s="130" t="s">
        <v>627</v>
      </c>
    </row>
    <row r="19" spans="1:7" ht="30" customHeight="1">
      <c r="A19" s="50" t="s">
        <v>204</v>
      </c>
      <c r="B19" s="19"/>
      <c r="C19" s="19"/>
      <c r="D19" s="19"/>
      <c r="E19" s="21">
        <f>E20+E93+E101+E126+E167+E210+E283+E328+E366+E379+E391</f>
        <v>1341924.1000000001</v>
      </c>
      <c r="F19" s="21">
        <f>F20+F93+F101+F126+F167+F210+F283+F328+F366+F379+F391</f>
        <v>1266872.3</v>
      </c>
      <c r="G19" s="137">
        <f>F19/E19*100</f>
        <v>94.407150151040582</v>
      </c>
    </row>
    <row r="20" spans="1:7" ht="27.75" customHeight="1">
      <c r="A20" s="50" t="s">
        <v>205</v>
      </c>
      <c r="B20" s="22" t="s">
        <v>206</v>
      </c>
      <c r="C20" s="22"/>
      <c r="D20" s="22"/>
      <c r="E20" s="21">
        <f>E21+E30+E39+E57+E59+E76+E82+E87</f>
        <v>66146.2</v>
      </c>
      <c r="F20" s="21">
        <f>F21+F30+F39+F57+F59+F76+F82+F87</f>
        <v>64085.3</v>
      </c>
      <c r="G20" s="137">
        <f t="shared" ref="G20:G83" si="0">F20/E20*100</f>
        <v>96.88432593255547</v>
      </c>
    </row>
    <row r="21" spans="1:7" ht="46.5" customHeight="1">
      <c r="A21" s="50" t="s">
        <v>207</v>
      </c>
      <c r="B21" s="22" t="s">
        <v>208</v>
      </c>
      <c r="C21" s="22"/>
      <c r="D21" s="22"/>
      <c r="E21" s="21">
        <f>E22</f>
        <v>2025.3</v>
      </c>
      <c r="F21" s="21">
        <f>F22</f>
        <v>2015.1</v>
      </c>
      <c r="G21" s="137">
        <f t="shared" si="0"/>
        <v>99.496370908013617</v>
      </c>
    </row>
    <row r="22" spans="1:7" ht="43.5" customHeight="1">
      <c r="A22" s="50" t="s">
        <v>135</v>
      </c>
      <c r="B22" s="22" t="s">
        <v>208</v>
      </c>
      <c r="C22" s="22" t="s">
        <v>226</v>
      </c>
      <c r="D22" s="22"/>
      <c r="E22" s="21">
        <f>E23</f>
        <v>2025.3</v>
      </c>
      <c r="F22" s="21">
        <f>F23</f>
        <v>2015.1</v>
      </c>
      <c r="G22" s="137">
        <f t="shared" si="0"/>
        <v>99.496370908013617</v>
      </c>
    </row>
    <row r="23" spans="1:7" ht="25.5" customHeight="1">
      <c r="A23" s="51" t="s">
        <v>209</v>
      </c>
      <c r="B23" s="24" t="s">
        <v>208</v>
      </c>
      <c r="C23" s="24" t="s">
        <v>227</v>
      </c>
      <c r="D23" s="24"/>
      <c r="E23" s="25">
        <f>E24+E25+E27</f>
        <v>2025.3</v>
      </c>
      <c r="F23" s="25">
        <f>F24+F25+F27</f>
        <v>2015.1</v>
      </c>
      <c r="G23" s="137">
        <f t="shared" si="0"/>
        <v>99.496370908013617</v>
      </c>
    </row>
    <row r="24" spans="1:7" ht="33" customHeight="1">
      <c r="A24" s="51" t="s">
        <v>92</v>
      </c>
      <c r="B24" s="24" t="s">
        <v>208</v>
      </c>
      <c r="C24" s="24" t="s">
        <v>228</v>
      </c>
      <c r="D24" s="24"/>
      <c r="E24" s="25">
        <f>E26</f>
        <v>1830</v>
      </c>
      <c r="F24" s="25">
        <f>F26</f>
        <v>1819.8</v>
      </c>
      <c r="G24" s="137">
        <f t="shared" si="0"/>
        <v>99.442622950819668</v>
      </c>
    </row>
    <row r="25" spans="1:7" ht="35.25" customHeight="1">
      <c r="A25" s="51" t="s">
        <v>640</v>
      </c>
      <c r="B25" s="23" t="s">
        <v>208</v>
      </c>
      <c r="C25" s="24" t="s">
        <v>639</v>
      </c>
      <c r="D25" s="24" t="s">
        <v>93</v>
      </c>
      <c r="E25" s="25">
        <v>65.099999999999994</v>
      </c>
      <c r="F25" s="131">
        <v>65.099999999999994</v>
      </c>
      <c r="G25" s="137">
        <f t="shared" si="0"/>
        <v>100</v>
      </c>
    </row>
    <row r="26" spans="1:7" ht="34.5" customHeight="1">
      <c r="A26" s="51" t="s">
        <v>94</v>
      </c>
      <c r="B26" s="24" t="s">
        <v>208</v>
      </c>
      <c r="C26" s="24" t="s">
        <v>228</v>
      </c>
      <c r="D26" s="24" t="s">
        <v>93</v>
      </c>
      <c r="E26" s="25">
        <v>1830</v>
      </c>
      <c r="F26" s="131">
        <v>1819.8</v>
      </c>
      <c r="G26" s="137">
        <f t="shared" si="0"/>
        <v>99.442622950819668</v>
      </c>
    </row>
    <row r="27" spans="1:7" ht="25.5">
      <c r="A27" s="51" t="s">
        <v>641</v>
      </c>
      <c r="B27" s="23" t="s">
        <v>208</v>
      </c>
      <c r="C27" s="24" t="s">
        <v>642</v>
      </c>
      <c r="D27" s="24" t="s">
        <v>93</v>
      </c>
      <c r="E27" s="25">
        <v>130.19999999999999</v>
      </c>
      <c r="F27" s="131">
        <v>130.19999999999999</v>
      </c>
      <c r="G27" s="137">
        <f t="shared" si="0"/>
        <v>100</v>
      </c>
    </row>
    <row r="28" spans="1:7" ht="33.75" hidden="1" customHeight="1">
      <c r="A28" s="51" t="s">
        <v>82</v>
      </c>
      <c r="B28" s="24" t="s">
        <v>208</v>
      </c>
      <c r="C28" s="24" t="s">
        <v>229</v>
      </c>
      <c r="D28" s="24"/>
      <c r="E28" s="25"/>
      <c r="F28" s="131"/>
      <c r="G28" s="137" t="e">
        <f t="shared" si="0"/>
        <v>#DIV/0!</v>
      </c>
    </row>
    <row r="29" spans="1:7" ht="38.25" hidden="1">
      <c r="A29" s="51" t="s">
        <v>90</v>
      </c>
      <c r="B29" s="24" t="s">
        <v>208</v>
      </c>
      <c r="C29" s="24" t="s">
        <v>229</v>
      </c>
      <c r="D29" s="24" t="s">
        <v>89</v>
      </c>
      <c r="E29" s="25"/>
      <c r="F29" s="131"/>
      <c r="G29" s="137" t="e">
        <f t="shared" si="0"/>
        <v>#DIV/0!</v>
      </c>
    </row>
    <row r="30" spans="1:7" ht="51" customHeight="1">
      <c r="A30" s="50" t="s">
        <v>86</v>
      </c>
      <c r="B30" s="22" t="s">
        <v>147</v>
      </c>
      <c r="C30" s="22"/>
      <c r="D30" s="22"/>
      <c r="E30" s="21">
        <f>E31</f>
        <v>2060.3000000000002</v>
      </c>
      <c r="F30" s="21">
        <f>F31</f>
        <v>2053.3000000000002</v>
      </c>
      <c r="G30" s="137">
        <f t="shared" si="0"/>
        <v>99.660243653836815</v>
      </c>
    </row>
    <row r="31" spans="1:7" ht="38.25">
      <c r="A31" s="50" t="s">
        <v>135</v>
      </c>
      <c r="B31" s="22" t="s">
        <v>147</v>
      </c>
      <c r="C31" s="22" t="s">
        <v>226</v>
      </c>
      <c r="D31" s="22"/>
      <c r="E31" s="21">
        <f>E32</f>
        <v>2060.3000000000002</v>
      </c>
      <c r="F31" s="21">
        <f>F32</f>
        <v>2053.3000000000002</v>
      </c>
      <c r="G31" s="137">
        <f t="shared" si="0"/>
        <v>99.660243653836815</v>
      </c>
    </row>
    <row r="32" spans="1:7" ht="25.5" customHeight="1">
      <c r="A32" s="51" t="s">
        <v>146</v>
      </c>
      <c r="B32" s="24" t="s">
        <v>147</v>
      </c>
      <c r="C32" s="24" t="s">
        <v>230</v>
      </c>
      <c r="D32" s="24"/>
      <c r="E32" s="25">
        <f>E33+E34+E36</f>
        <v>2060.3000000000002</v>
      </c>
      <c r="F32" s="25">
        <f>F33+F34+F36</f>
        <v>2053.3000000000002</v>
      </c>
      <c r="G32" s="137">
        <f t="shared" si="0"/>
        <v>99.660243653836815</v>
      </c>
    </row>
    <row r="33" spans="1:7" ht="25.5">
      <c r="A33" s="51" t="s">
        <v>92</v>
      </c>
      <c r="B33" s="24" t="s">
        <v>147</v>
      </c>
      <c r="C33" s="24" t="s">
        <v>231</v>
      </c>
      <c r="D33" s="24"/>
      <c r="E33" s="25">
        <f>E35</f>
        <v>1603</v>
      </c>
      <c r="F33" s="25">
        <f>F35</f>
        <v>1596</v>
      </c>
      <c r="G33" s="137">
        <f t="shared" si="0"/>
        <v>99.563318777292579</v>
      </c>
    </row>
    <row r="34" spans="1:7" ht="30" customHeight="1">
      <c r="A34" s="51" t="s">
        <v>640</v>
      </c>
      <c r="B34" s="24" t="s">
        <v>147</v>
      </c>
      <c r="C34" s="24" t="s">
        <v>643</v>
      </c>
      <c r="D34" s="24" t="s">
        <v>93</v>
      </c>
      <c r="E34" s="25">
        <v>57.3</v>
      </c>
      <c r="F34" s="131">
        <v>57.3</v>
      </c>
      <c r="G34" s="137">
        <f t="shared" si="0"/>
        <v>100</v>
      </c>
    </row>
    <row r="35" spans="1:7" ht="30.75" customHeight="1">
      <c r="A35" s="51" t="s">
        <v>94</v>
      </c>
      <c r="B35" s="24" t="s">
        <v>147</v>
      </c>
      <c r="C35" s="24" t="s">
        <v>231</v>
      </c>
      <c r="D35" s="24" t="s">
        <v>93</v>
      </c>
      <c r="E35" s="25">
        <v>1603</v>
      </c>
      <c r="F35" s="131">
        <v>1596</v>
      </c>
      <c r="G35" s="137">
        <f t="shared" si="0"/>
        <v>99.563318777292579</v>
      </c>
    </row>
    <row r="36" spans="1:7" ht="25.5" customHeight="1">
      <c r="A36" s="51" t="s">
        <v>82</v>
      </c>
      <c r="B36" s="24" t="s">
        <v>147</v>
      </c>
      <c r="C36" s="24" t="s">
        <v>232</v>
      </c>
      <c r="D36" s="24"/>
      <c r="E36" s="25">
        <f>E37</f>
        <v>400</v>
      </c>
      <c r="F36" s="25">
        <f>F37</f>
        <v>400</v>
      </c>
      <c r="G36" s="137">
        <f t="shared" si="0"/>
        <v>100</v>
      </c>
    </row>
    <row r="37" spans="1:7" ht="41.25" customHeight="1">
      <c r="A37" s="51" t="s">
        <v>90</v>
      </c>
      <c r="B37" s="24" t="s">
        <v>147</v>
      </c>
      <c r="C37" s="24" t="s">
        <v>232</v>
      </c>
      <c r="D37" s="24" t="s">
        <v>89</v>
      </c>
      <c r="E37" s="25">
        <v>400</v>
      </c>
      <c r="F37" s="131">
        <v>400</v>
      </c>
      <c r="G37" s="137">
        <f t="shared" si="0"/>
        <v>100</v>
      </c>
    </row>
    <row r="38" spans="1:7" ht="12.75" hidden="1" customHeight="1">
      <c r="A38" s="51" t="s">
        <v>466</v>
      </c>
      <c r="B38" s="23" t="s">
        <v>147</v>
      </c>
      <c r="C38" s="24" t="s">
        <v>467</v>
      </c>
      <c r="D38" s="24" t="s">
        <v>89</v>
      </c>
      <c r="E38" s="25"/>
      <c r="F38" s="131"/>
      <c r="G38" s="137" t="e">
        <f t="shared" si="0"/>
        <v>#DIV/0!</v>
      </c>
    </row>
    <row r="39" spans="1:7" ht="46.5" customHeight="1">
      <c r="A39" s="50" t="s">
        <v>148</v>
      </c>
      <c r="B39" s="22" t="s">
        <v>149</v>
      </c>
      <c r="C39" s="22"/>
      <c r="D39" s="22"/>
      <c r="E39" s="21">
        <f>E40</f>
        <v>45302.3</v>
      </c>
      <c r="F39" s="120">
        <f>F40</f>
        <v>44482.400000000001</v>
      </c>
      <c r="G39" s="137">
        <f t="shared" si="0"/>
        <v>98.190158115592368</v>
      </c>
    </row>
    <row r="40" spans="1:7" ht="30.75" customHeight="1">
      <c r="A40" s="50" t="s">
        <v>136</v>
      </c>
      <c r="B40" s="22" t="s">
        <v>149</v>
      </c>
      <c r="C40" s="22" t="s">
        <v>233</v>
      </c>
      <c r="D40" s="22"/>
      <c r="E40" s="21">
        <f>E41+E48</f>
        <v>45302.3</v>
      </c>
      <c r="F40" s="21">
        <f>F41+F48</f>
        <v>44482.400000000001</v>
      </c>
      <c r="G40" s="137">
        <f t="shared" si="0"/>
        <v>98.190158115592368</v>
      </c>
    </row>
    <row r="41" spans="1:7" ht="41.25" customHeight="1">
      <c r="A41" s="51" t="s">
        <v>644</v>
      </c>
      <c r="B41" s="24" t="s">
        <v>149</v>
      </c>
      <c r="C41" s="24" t="s">
        <v>645</v>
      </c>
      <c r="D41" s="24"/>
      <c r="E41" s="25">
        <f>E42+E43+E45</f>
        <v>1409.3</v>
      </c>
      <c r="F41" s="25">
        <f>F42+F43+F45</f>
        <v>1404.5</v>
      </c>
      <c r="G41" s="137">
        <f t="shared" si="0"/>
        <v>99.659405378556727</v>
      </c>
    </row>
    <row r="42" spans="1:7" ht="30.75" customHeight="1">
      <c r="A42" s="51" t="s">
        <v>92</v>
      </c>
      <c r="B42" s="24" t="s">
        <v>149</v>
      </c>
      <c r="C42" s="24" t="s">
        <v>646</v>
      </c>
      <c r="D42" s="24"/>
      <c r="E42" s="25">
        <f>E44</f>
        <v>1227</v>
      </c>
      <c r="F42" s="25">
        <f>F44</f>
        <v>1222.2</v>
      </c>
      <c r="G42" s="137">
        <f t="shared" si="0"/>
        <v>99.608801955990216</v>
      </c>
    </row>
    <row r="43" spans="1:7" ht="33" customHeight="1">
      <c r="A43" s="51" t="s">
        <v>640</v>
      </c>
      <c r="B43" s="24" t="s">
        <v>149</v>
      </c>
      <c r="C43" s="24" t="s">
        <v>647</v>
      </c>
      <c r="D43" s="24" t="s">
        <v>93</v>
      </c>
      <c r="E43" s="25">
        <v>65.099999999999994</v>
      </c>
      <c r="F43" s="131">
        <v>65.099999999999994</v>
      </c>
      <c r="G43" s="137">
        <f t="shared" si="0"/>
        <v>100</v>
      </c>
    </row>
    <row r="44" spans="1:7" ht="31.5" customHeight="1">
      <c r="A44" s="51" t="s">
        <v>94</v>
      </c>
      <c r="B44" s="24" t="s">
        <v>149</v>
      </c>
      <c r="C44" s="24" t="s">
        <v>646</v>
      </c>
      <c r="D44" s="24" t="s">
        <v>93</v>
      </c>
      <c r="E44" s="25">
        <v>1227</v>
      </c>
      <c r="F44" s="131">
        <v>1222.2</v>
      </c>
      <c r="G44" s="137">
        <f t="shared" si="0"/>
        <v>99.608801955990216</v>
      </c>
    </row>
    <row r="45" spans="1:7" ht="25.5">
      <c r="A45" s="51" t="s">
        <v>641</v>
      </c>
      <c r="B45" s="24" t="s">
        <v>149</v>
      </c>
      <c r="C45" s="24" t="s">
        <v>648</v>
      </c>
      <c r="D45" s="24" t="s">
        <v>93</v>
      </c>
      <c r="E45" s="25">
        <v>117.2</v>
      </c>
      <c r="F45" s="131">
        <v>117.2</v>
      </c>
      <c r="G45" s="137">
        <f t="shared" si="0"/>
        <v>100</v>
      </c>
    </row>
    <row r="46" spans="1:7" ht="25.5" hidden="1" customHeight="1">
      <c r="A46" s="51" t="s">
        <v>82</v>
      </c>
      <c r="B46" s="24" t="s">
        <v>149</v>
      </c>
      <c r="C46" s="24" t="s">
        <v>758</v>
      </c>
      <c r="D46" s="24"/>
      <c r="E46" s="25"/>
      <c r="F46" s="131"/>
      <c r="G46" s="137" t="e">
        <f t="shared" si="0"/>
        <v>#DIV/0!</v>
      </c>
    </row>
    <row r="47" spans="1:7" ht="38.25" hidden="1">
      <c r="A47" s="51" t="s">
        <v>90</v>
      </c>
      <c r="B47" s="24" t="s">
        <v>149</v>
      </c>
      <c r="C47" s="24" t="s">
        <v>758</v>
      </c>
      <c r="D47" s="24" t="s">
        <v>89</v>
      </c>
      <c r="E47" s="25"/>
      <c r="F47" s="131"/>
      <c r="G47" s="137" t="e">
        <f t="shared" si="0"/>
        <v>#DIV/0!</v>
      </c>
    </row>
    <row r="48" spans="1:7" s="133" customFormat="1" ht="25.5" customHeight="1">
      <c r="A48" s="50" t="s">
        <v>87</v>
      </c>
      <c r="B48" s="22" t="s">
        <v>149</v>
      </c>
      <c r="C48" s="22" t="s">
        <v>234</v>
      </c>
      <c r="D48" s="22"/>
      <c r="E48" s="21">
        <f>E49+E51+E52+E53</f>
        <v>43893</v>
      </c>
      <c r="F48" s="21">
        <f>F49+F51+F52+F53</f>
        <v>43077.9</v>
      </c>
      <c r="G48" s="137">
        <f t="shared" si="0"/>
        <v>98.14298407490945</v>
      </c>
    </row>
    <row r="49" spans="1:7" ht="25.5">
      <c r="A49" s="51" t="s">
        <v>92</v>
      </c>
      <c r="B49" s="24" t="s">
        <v>149</v>
      </c>
      <c r="C49" s="24" t="s">
        <v>235</v>
      </c>
      <c r="D49" s="24"/>
      <c r="E49" s="25">
        <f>E50</f>
        <v>30405</v>
      </c>
      <c r="F49" s="25">
        <f>F50</f>
        <v>29636.2</v>
      </c>
      <c r="G49" s="137">
        <f t="shared" si="0"/>
        <v>97.471468508469002</v>
      </c>
    </row>
    <row r="50" spans="1:7" ht="25.5" customHeight="1">
      <c r="A50" s="51" t="s">
        <v>94</v>
      </c>
      <c r="B50" s="24" t="s">
        <v>149</v>
      </c>
      <c r="C50" s="24" t="s">
        <v>235</v>
      </c>
      <c r="D50" s="24" t="s">
        <v>93</v>
      </c>
      <c r="E50" s="25">
        <v>30405</v>
      </c>
      <c r="F50" s="131">
        <v>29636.2</v>
      </c>
      <c r="G50" s="137">
        <f t="shared" si="0"/>
        <v>97.471468508469002</v>
      </c>
    </row>
    <row r="51" spans="1:7" ht="25.5">
      <c r="A51" s="51" t="s">
        <v>640</v>
      </c>
      <c r="B51" s="24" t="s">
        <v>149</v>
      </c>
      <c r="C51" s="24" t="s">
        <v>649</v>
      </c>
      <c r="D51" s="24" t="s">
        <v>93</v>
      </c>
      <c r="E51" s="25">
        <v>1619.8</v>
      </c>
      <c r="F51" s="131">
        <v>1619.8</v>
      </c>
      <c r="G51" s="137">
        <f t="shared" si="0"/>
        <v>100</v>
      </c>
    </row>
    <row r="52" spans="1:7" ht="25.5" customHeight="1">
      <c r="A52" s="51" t="s">
        <v>641</v>
      </c>
      <c r="B52" s="23" t="s">
        <v>149</v>
      </c>
      <c r="C52" s="24" t="s">
        <v>650</v>
      </c>
      <c r="D52" s="24" t="s">
        <v>93</v>
      </c>
      <c r="E52" s="25">
        <v>1275.2</v>
      </c>
      <c r="F52" s="131">
        <v>1275.2</v>
      </c>
      <c r="G52" s="137">
        <f t="shared" si="0"/>
        <v>100</v>
      </c>
    </row>
    <row r="53" spans="1:7" ht="25.5">
      <c r="A53" s="51" t="s">
        <v>82</v>
      </c>
      <c r="B53" s="24" t="s">
        <v>149</v>
      </c>
      <c r="C53" s="24" t="s">
        <v>236</v>
      </c>
      <c r="D53" s="24"/>
      <c r="E53" s="25">
        <f>SUM(E54:E56)</f>
        <v>10593</v>
      </c>
      <c r="F53" s="25">
        <f>SUM(F54:F56)</f>
        <v>10546.7</v>
      </c>
      <c r="G53" s="137">
        <f t="shared" si="0"/>
        <v>99.5629189087133</v>
      </c>
    </row>
    <row r="54" spans="1:7" ht="38.25" customHeight="1">
      <c r="A54" s="51" t="s">
        <v>90</v>
      </c>
      <c r="B54" s="24" t="s">
        <v>149</v>
      </c>
      <c r="C54" s="24" t="s">
        <v>236</v>
      </c>
      <c r="D54" s="24" t="s">
        <v>89</v>
      </c>
      <c r="E54" s="25">
        <v>10281</v>
      </c>
      <c r="F54" s="131">
        <v>10245.5</v>
      </c>
      <c r="G54" s="137">
        <f t="shared" si="0"/>
        <v>99.654702849917314</v>
      </c>
    </row>
    <row r="55" spans="1:7" ht="38.25" hidden="1">
      <c r="A55" s="51" t="s">
        <v>90</v>
      </c>
      <c r="B55" s="24" t="s">
        <v>149</v>
      </c>
      <c r="C55" s="24" t="s">
        <v>400</v>
      </c>
      <c r="D55" s="24" t="s">
        <v>89</v>
      </c>
      <c r="E55" s="25"/>
      <c r="F55" s="131"/>
      <c r="G55" s="137" t="e">
        <f t="shared" si="0"/>
        <v>#DIV/0!</v>
      </c>
    </row>
    <row r="56" spans="1:7" ht="22.5" customHeight="1">
      <c r="A56" s="51" t="s">
        <v>106</v>
      </c>
      <c r="B56" s="24" t="s">
        <v>149</v>
      </c>
      <c r="C56" s="24" t="s">
        <v>236</v>
      </c>
      <c r="D56" s="24" t="s">
        <v>780</v>
      </c>
      <c r="E56" s="25">
        <v>312</v>
      </c>
      <c r="F56" s="131">
        <v>301.2</v>
      </c>
      <c r="G56" s="137">
        <f t="shared" si="0"/>
        <v>96.538461538461533</v>
      </c>
    </row>
    <row r="57" spans="1:7" s="133" customFormat="1" ht="19.5" customHeight="1">
      <c r="A57" s="50" t="s">
        <v>652</v>
      </c>
      <c r="B57" s="107" t="s">
        <v>653</v>
      </c>
      <c r="C57" s="22"/>
      <c r="D57" s="22"/>
      <c r="E57" s="21">
        <f>E58</f>
        <v>32.700000000000003</v>
      </c>
      <c r="F57" s="120">
        <f>F58</f>
        <v>0</v>
      </c>
      <c r="G57" s="137">
        <f t="shared" si="0"/>
        <v>0</v>
      </c>
    </row>
    <row r="58" spans="1:7" ht="50.25" customHeight="1">
      <c r="A58" s="108" t="s">
        <v>654</v>
      </c>
      <c r="B58" s="109" t="s">
        <v>653</v>
      </c>
      <c r="C58" s="110" t="s">
        <v>656</v>
      </c>
      <c r="D58" s="24" t="s">
        <v>89</v>
      </c>
      <c r="E58" s="25">
        <v>32.700000000000003</v>
      </c>
      <c r="F58" s="131">
        <v>0</v>
      </c>
      <c r="G58" s="137">
        <f t="shared" si="0"/>
        <v>0</v>
      </c>
    </row>
    <row r="59" spans="1:7" ht="44.25" customHeight="1">
      <c r="A59" s="53" t="s">
        <v>160</v>
      </c>
      <c r="B59" s="22" t="s">
        <v>150</v>
      </c>
      <c r="C59" s="22"/>
      <c r="D59" s="22"/>
      <c r="E59" s="21">
        <f>E60+E69</f>
        <v>10690</v>
      </c>
      <c r="F59" s="21">
        <f>F60+F69</f>
        <v>10246.900000000001</v>
      </c>
      <c r="G59" s="137">
        <f t="shared" si="0"/>
        <v>95.855004677268482</v>
      </c>
    </row>
    <row r="60" spans="1:7" ht="31.5" customHeight="1">
      <c r="A60" s="50" t="s">
        <v>134</v>
      </c>
      <c r="B60" s="22" t="s">
        <v>150</v>
      </c>
      <c r="C60" s="22" t="s">
        <v>233</v>
      </c>
      <c r="D60" s="22"/>
      <c r="E60" s="21">
        <f>E61</f>
        <v>8835.4</v>
      </c>
      <c r="F60" s="21">
        <f>F61</f>
        <v>8467.7000000000007</v>
      </c>
      <c r="G60" s="137">
        <f t="shared" si="0"/>
        <v>95.838332163795641</v>
      </c>
    </row>
    <row r="61" spans="1:7" ht="30.75" customHeight="1">
      <c r="A61" s="12" t="s">
        <v>96</v>
      </c>
      <c r="B61" s="24" t="s">
        <v>150</v>
      </c>
      <c r="C61" s="24" t="s">
        <v>279</v>
      </c>
      <c r="D61" s="24"/>
      <c r="E61" s="25">
        <f>E62+E63+E65+E66</f>
        <v>8835.4</v>
      </c>
      <c r="F61" s="25">
        <f>F62+F63+F65+F66</f>
        <v>8467.7000000000007</v>
      </c>
      <c r="G61" s="137">
        <f t="shared" si="0"/>
        <v>95.838332163795641</v>
      </c>
    </row>
    <row r="62" spans="1:7" ht="30.75" customHeight="1">
      <c r="A62" s="51" t="s">
        <v>92</v>
      </c>
      <c r="B62" s="24" t="s">
        <v>150</v>
      </c>
      <c r="C62" s="24" t="s">
        <v>280</v>
      </c>
      <c r="D62" s="24"/>
      <c r="E62" s="25">
        <f>E64</f>
        <v>7302</v>
      </c>
      <c r="F62" s="25">
        <f>F64</f>
        <v>6990.1</v>
      </c>
      <c r="G62" s="137">
        <f t="shared" si="0"/>
        <v>95.72856751574912</v>
      </c>
    </row>
    <row r="63" spans="1:7" ht="28.5" customHeight="1">
      <c r="A63" s="51" t="s">
        <v>640</v>
      </c>
      <c r="B63" s="24" t="s">
        <v>150</v>
      </c>
      <c r="C63" s="24" t="s">
        <v>673</v>
      </c>
      <c r="D63" s="24" t="s">
        <v>93</v>
      </c>
      <c r="E63" s="25">
        <v>505.2</v>
      </c>
      <c r="F63" s="131">
        <v>505.2</v>
      </c>
      <c r="G63" s="137">
        <f t="shared" si="0"/>
        <v>100</v>
      </c>
    </row>
    <row r="64" spans="1:7" ht="27.75" customHeight="1">
      <c r="A64" s="51" t="s">
        <v>94</v>
      </c>
      <c r="B64" s="24" t="s">
        <v>150</v>
      </c>
      <c r="C64" s="24" t="s">
        <v>280</v>
      </c>
      <c r="D64" s="24" t="s">
        <v>93</v>
      </c>
      <c r="E64" s="25">
        <v>7302</v>
      </c>
      <c r="F64" s="131">
        <v>6990.1</v>
      </c>
      <c r="G64" s="137">
        <f t="shared" si="0"/>
        <v>95.72856751574912</v>
      </c>
    </row>
    <row r="65" spans="1:7" ht="25.5">
      <c r="A65" s="51" t="s">
        <v>641</v>
      </c>
      <c r="B65" s="23" t="s">
        <v>150</v>
      </c>
      <c r="C65" s="24" t="s">
        <v>672</v>
      </c>
      <c r="D65" s="24" t="s">
        <v>93</v>
      </c>
      <c r="E65" s="25">
        <v>298.2</v>
      </c>
      <c r="F65" s="131">
        <v>298.2</v>
      </c>
      <c r="G65" s="137">
        <f t="shared" si="0"/>
        <v>100</v>
      </c>
    </row>
    <row r="66" spans="1:7" ht="25.5" customHeight="1">
      <c r="A66" s="51" t="s">
        <v>82</v>
      </c>
      <c r="B66" s="24" t="s">
        <v>150</v>
      </c>
      <c r="C66" s="24" t="s">
        <v>281</v>
      </c>
      <c r="D66" s="24"/>
      <c r="E66" s="25">
        <f>E67+E68</f>
        <v>730</v>
      </c>
      <c r="F66" s="25">
        <f>F67+F68</f>
        <v>674.2</v>
      </c>
      <c r="G66" s="137">
        <f t="shared" si="0"/>
        <v>92.356164383561648</v>
      </c>
    </row>
    <row r="67" spans="1:7" ht="41.25" customHeight="1">
      <c r="A67" s="51" t="s">
        <v>90</v>
      </c>
      <c r="B67" s="24" t="s">
        <v>150</v>
      </c>
      <c r="C67" s="24" t="s">
        <v>281</v>
      </c>
      <c r="D67" s="24" t="s">
        <v>89</v>
      </c>
      <c r="E67" s="25">
        <v>720</v>
      </c>
      <c r="F67" s="131">
        <v>671</v>
      </c>
      <c r="G67" s="137">
        <f t="shared" si="0"/>
        <v>93.194444444444443</v>
      </c>
    </row>
    <row r="68" spans="1:7" ht="19.5" customHeight="1">
      <c r="A68" s="51" t="s">
        <v>106</v>
      </c>
      <c r="B68" s="24" t="s">
        <v>150</v>
      </c>
      <c r="C68" s="24" t="s">
        <v>281</v>
      </c>
      <c r="D68" s="24" t="s">
        <v>105</v>
      </c>
      <c r="E68" s="25">
        <v>10</v>
      </c>
      <c r="F68" s="131">
        <v>3.2</v>
      </c>
      <c r="G68" s="137">
        <f t="shared" si="0"/>
        <v>32</v>
      </c>
    </row>
    <row r="69" spans="1:7" s="133" customFormat="1" ht="34.5" customHeight="1">
      <c r="A69" s="50" t="s">
        <v>133</v>
      </c>
      <c r="B69" s="22" t="s">
        <v>150</v>
      </c>
      <c r="C69" s="22" t="s">
        <v>237</v>
      </c>
      <c r="D69" s="22"/>
      <c r="E69" s="21">
        <f>E70</f>
        <v>1854.6</v>
      </c>
      <c r="F69" s="21">
        <f>F70</f>
        <v>1779.1999999999998</v>
      </c>
      <c r="G69" s="137">
        <f t="shared" si="0"/>
        <v>95.93443330098134</v>
      </c>
    </row>
    <row r="70" spans="1:7" ht="30" customHeight="1">
      <c r="A70" s="51" t="s">
        <v>97</v>
      </c>
      <c r="B70" s="24" t="s">
        <v>150</v>
      </c>
      <c r="C70" s="24" t="s">
        <v>238</v>
      </c>
      <c r="D70" s="24"/>
      <c r="E70" s="25">
        <f>E71+E72+E74</f>
        <v>1854.6</v>
      </c>
      <c r="F70" s="25">
        <f>F71+F72+F74</f>
        <v>1779.1999999999998</v>
      </c>
      <c r="G70" s="137">
        <f t="shared" si="0"/>
        <v>95.93443330098134</v>
      </c>
    </row>
    <row r="71" spans="1:7" ht="25.5">
      <c r="A71" s="51" t="s">
        <v>92</v>
      </c>
      <c r="B71" s="24" t="s">
        <v>150</v>
      </c>
      <c r="C71" s="24" t="s">
        <v>239</v>
      </c>
      <c r="D71" s="24"/>
      <c r="E71" s="25">
        <f>E73</f>
        <v>1511</v>
      </c>
      <c r="F71" s="25">
        <f>F73</f>
        <v>1436.8</v>
      </c>
      <c r="G71" s="137">
        <f t="shared" si="0"/>
        <v>95.089344804765048</v>
      </c>
    </row>
    <row r="72" spans="1:7" ht="30" customHeight="1">
      <c r="A72" s="51" t="s">
        <v>640</v>
      </c>
      <c r="B72" s="24" t="s">
        <v>150</v>
      </c>
      <c r="C72" s="24" t="s">
        <v>657</v>
      </c>
      <c r="D72" s="24" t="s">
        <v>93</v>
      </c>
      <c r="E72" s="25">
        <v>43.6</v>
      </c>
      <c r="F72" s="131">
        <v>43.6</v>
      </c>
      <c r="G72" s="137">
        <f t="shared" si="0"/>
        <v>100</v>
      </c>
    </row>
    <row r="73" spans="1:7" ht="27" customHeight="1">
      <c r="A73" s="51" t="s">
        <v>94</v>
      </c>
      <c r="B73" s="24" t="s">
        <v>150</v>
      </c>
      <c r="C73" s="24" t="s">
        <v>239</v>
      </c>
      <c r="D73" s="24" t="s">
        <v>93</v>
      </c>
      <c r="E73" s="25">
        <v>1511</v>
      </c>
      <c r="F73" s="131">
        <v>1436.8</v>
      </c>
      <c r="G73" s="137">
        <f t="shared" si="0"/>
        <v>95.089344804765048</v>
      </c>
    </row>
    <row r="74" spans="1:7" ht="25.5" customHeight="1">
      <c r="A74" s="51" t="s">
        <v>82</v>
      </c>
      <c r="B74" s="24" t="s">
        <v>150</v>
      </c>
      <c r="C74" s="24" t="s">
        <v>375</v>
      </c>
      <c r="D74" s="24"/>
      <c r="E74" s="25">
        <f>E75</f>
        <v>300</v>
      </c>
      <c r="F74" s="25">
        <f>F75</f>
        <v>298.8</v>
      </c>
      <c r="G74" s="137">
        <f t="shared" si="0"/>
        <v>99.6</v>
      </c>
    </row>
    <row r="75" spans="1:7" ht="30" customHeight="1">
      <c r="A75" s="51" t="s">
        <v>90</v>
      </c>
      <c r="B75" s="24" t="s">
        <v>150</v>
      </c>
      <c r="C75" s="24" t="s">
        <v>375</v>
      </c>
      <c r="D75" s="24" t="s">
        <v>89</v>
      </c>
      <c r="E75" s="25">
        <v>300</v>
      </c>
      <c r="F75" s="131">
        <v>298.8</v>
      </c>
      <c r="G75" s="137">
        <f t="shared" si="0"/>
        <v>99.6</v>
      </c>
    </row>
    <row r="76" spans="1:7" ht="29.25" customHeight="1">
      <c r="A76" s="111" t="s">
        <v>240</v>
      </c>
      <c r="B76" s="22" t="s">
        <v>241</v>
      </c>
      <c r="C76" s="22"/>
      <c r="D76" s="24"/>
      <c r="E76" s="21">
        <f>E77</f>
        <v>4906</v>
      </c>
      <c r="F76" s="120">
        <f>F77</f>
        <v>4905.1000000000004</v>
      </c>
      <c r="G76" s="137">
        <f t="shared" si="0"/>
        <v>99.981655116184271</v>
      </c>
    </row>
    <row r="77" spans="1:7" ht="29.25" customHeight="1">
      <c r="A77" s="101" t="s">
        <v>401</v>
      </c>
      <c r="B77" s="24" t="s">
        <v>241</v>
      </c>
      <c r="C77" s="24" t="s">
        <v>242</v>
      </c>
      <c r="D77" s="24"/>
      <c r="E77" s="25">
        <f>E78+E80</f>
        <v>4906</v>
      </c>
      <c r="F77" s="25">
        <f>F78+F80</f>
        <v>4905.1000000000004</v>
      </c>
      <c r="G77" s="137">
        <f t="shared" si="0"/>
        <v>99.981655116184271</v>
      </c>
    </row>
    <row r="78" spans="1:7" ht="32.25" customHeight="1">
      <c r="A78" s="101" t="s">
        <v>402</v>
      </c>
      <c r="B78" s="24" t="s">
        <v>241</v>
      </c>
      <c r="C78" s="24" t="s">
        <v>403</v>
      </c>
      <c r="D78" s="22"/>
      <c r="E78" s="25">
        <f>E79</f>
        <v>3093</v>
      </c>
      <c r="F78" s="25">
        <f>F79</f>
        <v>3092.6</v>
      </c>
      <c r="G78" s="137">
        <f t="shared" si="0"/>
        <v>99.98706757193662</v>
      </c>
    </row>
    <row r="79" spans="1:7" ht="18.75" customHeight="1">
      <c r="A79" s="51" t="s">
        <v>90</v>
      </c>
      <c r="B79" s="24" t="s">
        <v>241</v>
      </c>
      <c r="C79" s="24" t="s">
        <v>403</v>
      </c>
      <c r="D79" s="24" t="s">
        <v>89</v>
      </c>
      <c r="E79" s="25">
        <v>3093</v>
      </c>
      <c r="F79" s="131">
        <v>3092.6</v>
      </c>
      <c r="G79" s="137">
        <f t="shared" si="0"/>
        <v>99.98706757193662</v>
      </c>
    </row>
    <row r="80" spans="1:7" ht="28.5" customHeight="1">
      <c r="A80" s="51" t="s">
        <v>404</v>
      </c>
      <c r="B80" s="24" t="s">
        <v>241</v>
      </c>
      <c r="C80" s="24" t="s">
        <v>405</v>
      </c>
      <c r="D80" s="24"/>
      <c r="E80" s="25">
        <f>E81</f>
        <v>1813</v>
      </c>
      <c r="F80" s="25">
        <f>F81</f>
        <v>1812.5</v>
      </c>
      <c r="G80" s="137">
        <f t="shared" si="0"/>
        <v>99.972421400992829</v>
      </c>
    </row>
    <row r="81" spans="1:7" ht="42.75" customHeight="1">
      <c r="A81" s="51" t="s">
        <v>90</v>
      </c>
      <c r="B81" s="24" t="s">
        <v>241</v>
      </c>
      <c r="C81" s="24" t="s">
        <v>405</v>
      </c>
      <c r="D81" s="24" t="s">
        <v>89</v>
      </c>
      <c r="E81" s="25">
        <v>1813</v>
      </c>
      <c r="F81" s="131">
        <v>1812.5</v>
      </c>
      <c r="G81" s="137">
        <f t="shared" si="0"/>
        <v>99.972421400992829</v>
      </c>
    </row>
    <row r="82" spans="1:7" ht="20.25" customHeight="1">
      <c r="A82" s="50" t="s">
        <v>123</v>
      </c>
      <c r="B82" s="22" t="s">
        <v>151</v>
      </c>
      <c r="C82" s="22"/>
      <c r="D82" s="22"/>
      <c r="E82" s="21">
        <f t="shared" ref="E82:F85" si="1">E83</f>
        <v>747.1</v>
      </c>
      <c r="F82" s="21">
        <f t="shared" si="1"/>
        <v>0</v>
      </c>
      <c r="G82" s="137">
        <f t="shared" si="0"/>
        <v>0</v>
      </c>
    </row>
    <row r="83" spans="1:7" ht="21.75" customHeight="1">
      <c r="A83" s="51" t="s">
        <v>122</v>
      </c>
      <c r="B83" s="24" t="s">
        <v>151</v>
      </c>
      <c r="C83" s="24" t="s">
        <v>243</v>
      </c>
      <c r="D83" s="24"/>
      <c r="E83" s="25">
        <f t="shared" si="1"/>
        <v>747.1</v>
      </c>
      <c r="F83" s="25">
        <f t="shared" si="1"/>
        <v>0</v>
      </c>
      <c r="G83" s="137">
        <f t="shared" si="0"/>
        <v>0</v>
      </c>
    </row>
    <row r="84" spans="1:7" ht="18" customHeight="1">
      <c r="A84" s="51" t="s">
        <v>123</v>
      </c>
      <c r="B84" s="24" t="s">
        <v>151</v>
      </c>
      <c r="C84" s="24" t="s">
        <v>244</v>
      </c>
      <c r="D84" s="24"/>
      <c r="E84" s="25">
        <f t="shared" si="1"/>
        <v>747.1</v>
      </c>
      <c r="F84" s="25">
        <f t="shared" si="1"/>
        <v>0</v>
      </c>
      <c r="G84" s="137">
        <f t="shared" ref="G84:G147" si="2">F84/E84*100</f>
        <v>0</v>
      </c>
    </row>
    <row r="85" spans="1:7" ht="19.5" customHeight="1">
      <c r="A85" s="51" t="s">
        <v>152</v>
      </c>
      <c r="B85" s="24" t="s">
        <v>151</v>
      </c>
      <c r="C85" s="24" t="s">
        <v>245</v>
      </c>
      <c r="D85" s="24"/>
      <c r="E85" s="25">
        <f t="shared" si="1"/>
        <v>747.1</v>
      </c>
      <c r="F85" s="25">
        <f t="shared" si="1"/>
        <v>0</v>
      </c>
      <c r="G85" s="137">
        <f t="shared" si="2"/>
        <v>0</v>
      </c>
    </row>
    <row r="86" spans="1:7" ht="18" customHeight="1">
      <c r="A86" s="102" t="s">
        <v>65</v>
      </c>
      <c r="B86" s="24" t="s">
        <v>151</v>
      </c>
      <c r="C86" s="24" t="s">
        <v>245</v>
      </c>
      <c r="D86" s="24" t="s">
        <v>45</v>
      </c>
      <c r="E86" s="25">
        <v>747.1</v>
      </c>
      <c r="F86" s="131">
        <v>0</v>
      </c>
      <c r="G86" s="137">
        <f t="shared" si="2"/>
        <v>0</v>
      </c>
    </row>
    <row r="87" spans="1:7" ht="18.75" customHeight="1">
      <c r="A87" s="112" t="s">
        <v>223</v>
      </c>
      <c r="B87" s="22" t="s">
        <v>200</v>
      </c>
      <c r="C87" s="22"/>
      <c r="D87" s="22"/>
      <c r="E87" s="21">
        <f t="shared" ref="E87:F89" si="3">E88</f>
        <v>382.5</v>
      </c>
      <c r="F87" s="21">
        <f t="shared" si="3"/>
        <v>382.5</v>
      </c>
      <c r="G87" s="137">
        <f t="shared" si="2"/>
        <v>100</v>
      </c>
    </row>
    <row r="88" spans="1:7" ht="33.75" customHeight="1">
      <c r="A88" s="50" t="s">
        <v>133</v>
      </c>
      <c r="B88" s="22" t="s">
        <v>200</v>
      </c>
      <c r="C88" s="22" t="s">
        <v>246</v>
      </c>
      <c r="D88" s="22"/>
      <c r="E88" s="21">
        <f t="shared" si="3"/>
        <v>382.5</v>
      </c>
      <c r="F88" s="21">
        <f t="shared" si="3"/>
        <v>382.5</v>
      </c>
      <c r="G88" s="137">
        <f t="shared" si="2"/>
        <v>100</v>
      </c>
    </row>
    <row r="89" spans="1:7" ht="30.75" customHeight="1">
      <c r="A89" s="102" t="s">
        <v>98</v>
      </c>
      <c r="B89" s="24" t="s">
        <v>200</v>
      </c>
      <c r="C89" s="24" t="s">
        <v>247</v>
      </c>
      <c r="D89" s="24"/>
      <c r="E89" s="25">
        <f t="shared" si="3"/>
        <v>382.5</v>
      </c>
      <c r="F89" s="25">
        <f t="shared" si="3"/>
        <v>382.5</v>
      </c>
      <c r="G89" s="137">
        <f t="shared" si="2"/>
        <v>100</v>
      </c>
    </row>
    <row r="90" spans="1:7" ht="30" customHeight="1">
      <c r="A90" s="51" t="s">
        <v>144</v>
      </c>
      <c r="B90" s="24" t="s">
        <v>200</v>
      </c>
      <c r="C90" s="24" t="s">
        <v>248</v>
      </c>
      <c r="D90" s="24"/>
      <c r="E90" s="25">
        <f>SUM(E91:E92)</f>
        <v>382.5</v>
      </c>
      <c r="F90" s="25">
        <f>SUM(F91:F92)</f>
        <v>382.5</v>
      </c>
      <c r="G90" s="137">
        <f t="shared" si="2"/>
        <v>100</v>
      </c>
    </row>
    <row r="91" spans="1:7" ht="33" customHeight="1">
      <c r="A91" s="51" t="s">
        <v>94</v>
      </c>
      <c r="B91" s="24" t="s">
        <v>200</v>
      </c>
      <c r="C91" s="24" t="s">
        <v>249</v>
      </c>
      <c r="D91" s="24" t="s">
        <v>93</v>
      </c>
      <c r="E91" s="25">
        <v>218.2</v>
      </c>
      <c r="F91" s="131">
        <v>218.2</v>
      </c>
      <c r="G91" s="137">
        <f t="shared" si="2"/>
        <v>100</v>
      </c>
    </row>
    <row r="92" spans="1:7" ht="38.25" customHeight="1">
      <c r="A92" s="51" t="s">
        <v>90</v>
      </c>
      <c r="B92" s="24" t="s">
        <v>200</v>
      </c>
      <c r="C92" s="24" t="s">
        <v>249</v>
      </c>
      <c r="D92" s="24" t="s">
        <v>89</v>
      </c>
      <c r="E92" s="25">
        <v>164.3</v>
      </c>
      <c r="F92" s="131">
        <v>164.3</v>
      </c>
      <c r="G92" s="137">
        <f t="shared" si="2"/>
        <v>100</v>
      </c>
    </row>
    <row r="93" spans="1:7" ht="21" customHeight="1">
      <c r="A93" s="112" t="s">
        <v>155</v>
      </c>
      <c r="B93" s="22" t="s">
        <v>156</v>
      </c>
      <c r="C93" s="22"/>
      <c r="D93" s="22"/>
      <c r="E93" s="21">
        <f>E94</f>
        <v>2970.8</v>
      </c>
      <c r="F93" s="21">
        <f>F94</f>
        <v>2970.8</v>
      </c>
      <c r="G93" s="137">
        <f t="shared" si="2"/>
        <v>100</v>
      </c>
    </row>
    <row r="94" spans="1:7" ht="16.5" customHeight="1">
      <c r="A94" s="102" t="s">
        <v>122</v>
      </c>
      <c r="B94" s="24" t="s">
        <v>157</v>
      </c>
      <c r="C94" s="24" t="s">
        <v>512</v>
      </c>
      <c r="D94" s="24"/>
      <c r="E94" s="25">
        <f>E95+E98</f>
        <v>2970.8</v>
      </c>
      <c r="F94" s="25">
        <f>F95+F98</f>
        <v>2970.8</v>
      </c>
      <c r="G94" s="137">
        <f t="shared" si="2"/>
        <v>100</v>
      </c>
    </row>
    <row r="95" spans="1:7" ht="25.5">
      <c r="A95" s="102" t="s">
        <v>57</v>
      </c>
      <c r="B95" s="24" t="s">
        <v>157</v>
      </c>
      <c r="C95" s="24" t="s">
        <v>282</v>
      </c>
      <c r="D95" s="24"/>
      <c r="E95" s="25">
        <f>E96</f>
        <v>1689.9</v>
      </c>
      <c r="F95" s="25">
        <f>F96</f>
        <v>1689.9</v>
      </c>
      <c r="G95" s="137">
        <f t="shared" si="2"/>
        <v>100</v>
      </c>
    </row>
    <row r="96" spans="1:7" ht="38.25" customHeight="1">
      <c r="A96" s="102" t="s">
        <v>103</v>
      </c>
      <c r="B96" s="24" t="s">
        <v>157</v>
      </c>
      <c r="C96" s="24" t="s">
        <v>283</v>
      </c>
      <c r="D96" s="24"/>
      <c r="E96" s="25">
        <f>E97</f>
        <v>1689.9</v>
      </c>
      <c r="F96" s="25">
        <f>F97</f>
        <v>1689.9</v>
      </c>
      <c r="G96" s="137">
        <f t="shared" si="2"/>
        <v>100</v>
      </c>
    </row>
    <row r="97" spans="1:7" ht="20.25" customHeight="1">
      <c r="A97" s="102" t="s">
        <v>67</v>
      </c>
      <c r="B97" s="24" t="s">
        <v>157</v>
      </c>
      <c r="C97" s="24" t="s">
        <v>283</v>
      </c>
      <c r="D97" s="24" t="s">
        <v>68</v>
      </c>
      <c r="E97" s="25">
        <v>1689.9</v>
      </c>
      <c r="F97" s="131">
        <v>1689.9</v>
      </c>
      <c r="G97" s="137">
        <f t="shared" si="2"/>
        <v>100</v>
      </c>
    </row>
    <row r="98" spans="1:7" ht="25.5" customHeight="1">
      <c r="A98" s="102" t="s">
        <v>58</v>
      </c>
      <c r="B98" s="24" t="s">
        <v>157</v>
      </c>
      <c r="C98" s="24" t="s">
        <v>284</v>
      </c>
      <c r="D98" s="24"/>
      <c r="E98" s="25">
        <f>E99</f>
        <v>1280.9000000000001</v>
      </c>
      <c r="F98" s="25">
        <f>F99</f>
        <v>1280.9000000000001</v>
      </c>
      <c r="G98" s="137">
        <f t="shared" si="2"/>
        <v>100</v>
      </c>
    </row>
    <row r="99" spans="1:7" ht="38.25">
      <c r="A99" s="102" t="s">
        <v>103</v>
      </c>
      <c r="B99" s="24" t="s">
        <v>157</v>
      </c>
      <c r="C99" s="24" t="s">
        <v>285</v>
      </c>
      <c r="D99" s="24"/>
      <c r="E99" s="25">
        <f>E100</f>
        <v>1280.9000000000001</v>
      </c>
      <c r="F99" s="25">
        <f>F100</f>
        <v>1280.9000000000001</v>
      </c>
      <c r="G99" s="137">
        <f t="shared" si="2"/>
        <v>100</v>
      </c>
    </row>
    <row r="100" spans="1:7" ht="15.75" customHeight="1">
      <c r="A100" s="102" t="s">
        <v>67</v>
      </c>
      <c r="B100" s="24" t="s">
        <v>157</v>
      </c>
      <c r="C100" s="24" t="s">
        <v>285</v>
      </c>
      <c r="D100" s="24" t="s">
        <v>68</v>
      </c>
      <c r="E100" s="25">
        <v>1280.9000000000001</v>
      </c>
      <c r="F100" s="131">
        <v>1280.9000000000001</v>
      </c>
      <c r="G100" s="137">
        <f t="shared" si="2"/>
        <v>100</v>
      </c>
    </row>
    <row r="101" spans="1:7" ht="37.5" customHeight="1">
      <c r="A101" s="112" t="s">
        <v>70</v>
      </c>
      <c r="B101" s="22" t="s">
        <v>71</v>
      </c>
      <c r="C101" s="22"/>
      <c r="D101" s="22"/>
      <c r="E101" s="21">
        <f>E102+E109</f>
        <v>6877</v>
      </c>
      <c r="F101" s="21">
        <f>F102+F109</f>
        <v>6760.2000000000007</v>
      </c>
      <c r="G101" s="137">
        <f t="shared" si="2"/>
        <v>98.301584993456459</v>
      </c>
    </row>
    <row r="102" spans="1:7" ht="42.75" customHeight="1">
      <c r="A102" s="112" t="s">
        <v>218</v>
      </c>
      <c r="B102" s="22" t="s">
        <v>91</v>
      </c>
      <c r="C102" s="22"/>
      <c r="D102" s="22"/>
      <c r="E102" s="21">
        <f t="shared" ref="E102:F104" si="4">E103</f>
        <v>6352</v>
      </c>
      <c r="F102" s="21">
        <f t="shared" si="4"/>
        <v>6310.2000000000007</v>
      </c>
      <c r="G102" s="137">
        <f t="shared" si="2"/>
        <v>99.341939546599505</v>
      </c>
    </row>
    <row r="103" spans="1:7" ht="38.25">
      <c r="A103" s="112" t="s">
        <v>759</v>
      </c>
      <c r="B103" s="22" t="s">
        <v>91</v>
      </c>
      <c r="C103" s="22" t="s">
        <v>302</v>
      </c>
      <c r="D103" s="24"/>
      <c r="E103" s="21">
        <f t="shared" si="4"/>
        <v>6352</v>
      </c>
      <c r="F103" s="21">
        <f t="shared" si="4"/>
        <v>6310.2000000000007</v>
      </c>
      <c r="G103" s="137">
        <f t="shared" si="2"/>
        <v>99.341939546599505</v>
      </c>
    </row>
    <row r="104" spans="1:7" ht="38.25" customHeight="1">
      <c r="A104" s="105" t="s">
        <v>303</v>
      </c>
      <c r="B104" s="24" t="s">
        <v>91</v>
      </c>
      <c r="C104" s="24" t="s">
        <v>304</v>
      </c>
      <c r="D104" s="24"/>
      <c r="E104" s="25">
        <f t="shared" si="4"/>
        <v>6352</v>
      </c>
      <c r="F104" s="25">
        <f t="shared" si="4"/>
        <v>6310.2000000000007</v>
      </c>
      <c r="G104" s="137">
        <f t="shared" si="2"/>
        <v>99.341939546599505</v>
      </c>
    </row>
    <row r="105" spans="1:7" ht="38.25">
      <c r="A105" s="101" t="s">
        <v>83</v>
      </c>
      <c r="B105" s="24" t="s">
        <v>91</v>
      </c>
      <c r="C105" s="24" t="s">
        <v>305</v>
      </c>
      <c r="D105" s="24"/>
      <c r="E105" s="25">
        <f>SUM(E106:E107)</f>
        <v>6352</v>
      </c>
      <c r="F105" s="25">
        <f>SUM(F106:F107)</f>
        <v>6310.2000000000007</v>
      </c>
      <c r="G105" s="137">
        <f t="shared" si="2"/>
        <v>99.341939546599505</v>
      </c>
    </row>
    <row r="106" spans="1:7" ht="25.5" customHeight="1">
      <c r="A106" s="51" t="s">
        <v>215</v>
      </c>
      <c r="B106" s="24" t="s">
        <v>91</v>
      </c>
      <c r="C106" s="24" t="s">
        <v>305</v>
      </c>
      <c r="D106" s="24" t="s">
        <v>212</v>
      </c>
      <c r="E106" s="25">
        <v>5283.6</v>
      </c>
      <c r="F106" s="131">
        <v>5283.6</v>
      </c>
      <c r="G106" s="137">
        <f t="shared" si="2"/>
        <v>100</v>
      </c>
    </row>
    <row r="107" spans="1:7" ht="38.25">
      <c r="A107" s="51" t="s">
        <v>90</v>
      </c>
      <c r="B107" s="28" t="s">
        <v>91</v>
      </c>
      <c r="C107" s="24" t="s">
        <v>305</v>
      </c>
      <c r="D107" s="28" t="s">
        <v>89</v>
      </c>
      <c r="E107" s="25">
        <v>1068.4000000000001</v>
      </c>
      <c r="F107" s="131">
        <v>1026.5999999999999</v>
      </c>
      <c r="G107" s="137">
        <f t="shared" si="2"/>
        <v>96.087607637588903</v>
      </c>
    </row>
    <row r="108" spans="1:7" ht="30.75" hidden="1" customHeight="1">
      <c r="A108" s="51" t="s">
        <v>106</v>
      </c>
      <c r="B108" s="28" t="s">
        <v>91</v>
      </c>
      <c r="C108" s="24" t="s">
        <v>305</v>
      </c>
      <c r="D108" s="28" t="s">
        <v>105</v>
      </c>
      <c r="E108" s="25"/>
      <c r="F108" s="131"/>
      <c r="G108" s="137" t="e">
        <f t="shared" si="2"/>
        <v>#DIV/0!</v>
      </c>
    </row>
    <row r="109" spans="1:7" ht="34.5" customHeight="1">
      <c r="A109" s="50" t="s">
        <v>513</v>
      </c>
      <c r="B109" s="26" t="s">
        <v>175</v>
      </c>
      <c r="C109" s="22" t="s">
        <v>514</v>
      </c>
      <c r="D109" s="28"/>
      <c r="E109" s="21">
        <f>E110+E114+E118+E122</f>
        <v>525</v>
      </c>
      <c r="F109" s="21">
        <f>F110+F114+F118+F122</f>
        <v>450</v>
      </c>
      <c r="G109" s="137">
        <f t="shared" si="2"/>
        <v>85.714285714285708</v>
      </c>
    </row>
    <row r="110" spans="1:7" ht="38.25" customHeight="1">
      <c r="A110" s="113" t="s">
        <v>760</v>
      </c>
      <c r="B110" s="22" t="s">
        <v>175</v>
      </c>
      <c r="C110" s="22" t="s">
        <v>250</v>
      </c>
      <c r="D110" s="22"/>
      <c r="E110" s="21">
        <f t="shared" ref="E110:F112" si="5">E111</f>
        <v>390</v>
      </c>
      <c r="F110" s="120">
        <f t="shared" si="5"/>
        <v>360</v>
      </c>
      <c r="G110" s="137">
        <f t="shared" si="2"/>
        <v>92.307692307692307</v>
      </c>
    </row>
    <row r="111" spans="1:7" ht="25.5">
      <c r="A111" s="105" t="s">
        <v>251</v>
      </c>
      <c r="B111" s="24" t="s">
        <v>175</v>
      </c>
      <c r="C111" s="24" t="s">
        <v>252</v>
      </c>
      <c r="D111" s="22"/>
      <c r="E111" s="25">
        <f t="shared" si="5"/>
        <v>390</v>
      </c>
      <c r="F111" s="131">
        <f t="shared" si="5"/>
        <v>360</v>
      </c>
      <c r="G111" s="137">
        <f t="shared" si="2"/>
        <v>92.307692307692307</v>
      </c>
    </row>
    <row r="112" spans="1:7" ht="51" customHeight="1">
      <c r="A112" s="105" t="s">
        <v>761</v>
      </c>
      <c r="B112" s="24" t="s">
        <v>175</v>
      </c>
      <c r="C112" s="24" t="s">
        <v>253</v>
      </c>
      <c r="D112" s="24"/>
      <c r="E112" s="25">
        <f t="shared" si="5"/>
        <v>390</v>
      </c>
      <c r="F112" s="131">
        <f t="shared" si="5"/>
        <v>360</v>
      </c>
      <c r="G112" s="137">
        <f t="shared" si="2"/>
        <v>92.307692307692307</v>
      </c>
    </row>
    <row r="113" spans="1:7" ht="38.25">
      <c r="A113" s="51" t="s">
        <v>90</v>
      </c>
      <c r="B113" s="24" t="s">
        <v>175</v>
      </c>
      <c r="C113" s="24" t="s">
        <v>253</v>
      </c>
      <c r="D113" s="24" t="s">
        <v>89</v>
      </c>
      <c r="E113" s="25">
        <v>390</v>
      </c>
      <c r="F113" s="131">
        <v>360</v>
      </c>
      <c r="G113" s="137">
        <f t="shared" si="2"/>
        <v>92.307692307692307</v>
      </c>
    </row>
    <row r="114" spans="1:7" ht="51" customHeight="1">
      <c r="A114" s="113" t="s">
        <v>762</v>
      </c>
      <c r="B114" s="22" t="s">
        <v>175</v>
      </c>
      <c r="C114" s="22" t="s">
        <v>254</v>
      </c>
      <c r="D114" s="22"/>
      <c r="E114" s="21">
        <f t="shared" ref="E114:F116" si="6">E115</f>
        <v>35</v>
      </c>
      <c r="F114" s="120">
        <f t="shared" si="6"/>
        <v>0</v>
      </c>
      <c r="G114" s="137">
        <f t="shared" si="2"/>
        <v>0</v>
      </c>
    </row>
    <row r="115" spans="1:7" ht="38.25">
      <c r="A115" s="105" t="s">
        <v>255</v>
      </c>
      <c r="B115" s="24" t="s">
        <v>175</v>
      </c>
      <c r="C115" s="24" t="s">
        <v>256</v>
      </c>
      <c r="D115" s="22"/>
      <c r="E115" s="25">
        <f t="shared" si="6"/>
        <v>35</v>
      </c>
      <c r="F115" s="131">
        <f t="shared" si="6"/>
        <v>0</v>
      </c>
      <c r="G115" s="137">
        <f t="shared" si="2"/>
        <v>0</v>
      </c>
    </row>
    <row r="116" spans="1:7" ht="63.75" customHeight="1">
      <c r="A116" s="105" t="s">
        <v>763</v>
      </c>
      <c r="B116" s="24" t="s">
        <v>175</v>
      </c>
      <c r="C116" s="24" t="s">
        <v>257</v>
      </c>
      <c r="D116" s="24"/>
      <c r="E116" s="25">
        <f t="shared" si="6"/>
        <v>35</v>
      </c>
      <c r="F116" s="131">
        <f t="shared" si="6"/>
        <v>0</v>
      </c>
      <c r="G116" s="137">
        <f t="shared" si="2"/>
        <v>0</v>
      </c>
    </row>
    <row r="117" spans="1:7" ht="38.25">
      <c r="A117" s="51" t="s">
        <v>90</v>
      </c>
      <c r="B117" s="24" t="s">
        <v>175</v>
      </c>
      <c r="C117" s="24" t="s">
        <v>257</v>
      </c>
      <c r="D117" s="24" t="s">
        <v>89</v>
      </c>
      <c r="E117" s="25">
        <v>35</v>
      </c>
      <c r="F117" s="131">
        <v>0</v>
      </c>
      <c r="G117" s="137">
        <f t="shared" si="2"/>
        <v>0</v>
      </c>
    </row>
    <row r="118" spans="1:7" ht="51" customHeight="1">
      <c r="A118" s="113" t="s">
        <v>662</v>
      </c>
      <c r="B118" s="22" t="s">
        <v>175</v>
      </c>
      <c r="C118" s="22" t="s">
        <v>258</v>
      </c>
      <c r="D118" s="22"/>
      <c r="E118" s="21">
        <f t="shared" ref="E118:F120" si="7">E119</f>
        <v>50</v>
      </c>
      <c r="F118" s="21">
        <f t="shared" si="7"/>
        <v>40</v>
      </c>
      <c r="G118" s="137">
        <f t="shared" si="2"/>
        <v>80</v>
      </c>
    </row>
    <row r="119" spans="1:7" ht="51">
      <c r="A119" s="105" t="s">
        <v>259</v>
      </c>
      <c r="B119" s="24" t="s">
        <v>175</v>
      </c>
      <c r="C119" s="24" t="s">
        <v>515</v>
      </c>
      <c r="D119" s="22"/>
      <c r="E119" s="25">
        <f t="shared" si="7"/>
        <v>50</v>
      </c>
      <c r="F119" s="25">
        <f t="shared" si="7"/>
        <v>40</v>
      </c>
      <c r="G119" s="137">
        <f t="shared" si="2"/>
        <v>80</v>
      </c>
    </row>
    <row r="120" spans="1:7" ht="63.75" customHeight="1">
      <c r="A120" s="105" t="s">
        <v>764</v>
      </c>
      <c r="B120" s="24" t="s">
        <v>175</v>
      </c>
      <c r="C120" s="24" t="s">
        <v>260</v>
      </c>
      <c r="D120" s="24"/>
      <c r="E120" s="25">
        <f t="shared" si="7"/>
        <v>50</v>
      </c>
      <c r="F120" s="25">
        <f t="shared" si="7"/>
        <v>40</v>
      </c>
      <c r="G120" s="137">
        <f t="shared" si="2"/>
        <v>80</v>
      </c>
    </row>
    <row r="121" spans="1:7" ht="38.25">
      <c r="A121" s="51" t="s">
        <v>90</v>
      </c>
      <c r="B121" s="24" t="s">
        <v>175</v>
      </c>
      <c r="C121" s="24" t="s">
        <v>260</v>
      </c>
      <c r="D121" s="24" t="s">
        <v>89</v>
      </c>
      <c r="E121" s="25">
        <v>50</v>
      </c>
      <c r="F121" s="131">
        <v>40</v>
      </c>
      <c r="G121" s="137">
        <f t="shared" si="2"/>
        <v>80</v>
      </c>
    </row>
    <row r="122" spans="1:7" ht="51" customHeight="1">
      <c r="A122" s="113" t="s">
        <v>765</v>
      </c>
      <c r="B122" s="22" t="s">
        <v>175</v>
      </c>
      <c r="C122" s="22" t="s">
        <v>261</v>
      </c>
      <c r="D122" s="22"/>
      <c r="E122" s="21">
        <f t="shared" ref="E122:F124" si="8">E123</f>
        <v>50</v>
      </c>
      <c r="F122" s="21">
        <f t="shared" si="8"/>
        <v>50</v>
      </c>
      <c r="G122" s="137">
        <f t="shared" si="2"/>
        <v>100</v>
      </c>
    </row>
    <row r="123" spans="1:7" ht="63.75">
      <c r="A123" s="105" t="s">
        <v>262</v>
      </c>
      <c r="B123" s="24" t="s">
        <v>175</v>
      </c>
      <c r="C123" s="24" t="s">
        <v>263</v>
      </c>
      <c r="D123" s="22"/>
      <c r="E123" s="25">
        <f t="shared" si="8"/>
        <v>50</v>
      </c>
      <c r="F123" s="25">
        <f t="shared" si="8"/>
        <v>50</v>
      </c>
      <c r="G123" s="137">
        <f t="shared" si="2"/>
        <v>100</v>
      </c>
    </row>
    <row r="124" spans="1:7" ht="51" customHeight="1">
      <c r="A124" s="105" t="s">
        <v>766</v>
      </c>
      <c r="B124" s="24" t="s">
        <v>175</v>
      </c>
      <c r="C124" s="24" t="s">
        <v>264</v>
      </c>
      <c r="D124" s="24"/>
      <c r="E124" s="25">
        <f t="shared" si="8"/>
        <v>50</v>
      </c>
      <c r="F124" s="25">
        <f t="shared" si="8"/>
        <v>50</v>
      </c>
      <c r="G124" s="137">
        <f t="shared" si="2"/>
        <v>100</v>
      </c>
    </row>
    <row r="125" spans="1:7" ht="43.5" customHeight="1">
      <c r="A125" s="51" t="s">
        <v>90</v>
      </c>
      <c r="B125" s="24" t="s">
        <v>175</v>
      </c>
      <c r="C125" s="24" t="s">
        <v>264</v>
      </c>
      <c r="D125" s="24" t="s">
        <v>89</v>
      </c>
      <c r="E125" s="25">
        <v>50</v>
      </c>
      <c r="F125" s="131">
        <v>50</v>
      </c>
      <c r="G125" s="137">
        <f t="shared" si="2"/>
        <v>100</v>
      </c>
    </row>
    <row r="126" spans="1:7" ht="21" customHeight="1">
      <c r="A126" s="50" t="s">
        <v>72</v>
      </c>
      <c r="B126" s="26" t="s">
        <v>73</v>
      </c>
      <c r="C126" s="26"/>
      <c r="D126" s="26"/>
      <c r="E126" s="21">
        <f>E127+E129+E139+E148</f>
        <v>161818.00000000003</v>
      </c>
      <c r="F126" s="21">
        <f>F127+F129+F139+F148</f>
        <v>109121.8</v>
      </c>
      <c r="G126" s="137">
        <f t="shared" si="2"/>
        <v>67.434895994265148</v>
      </c>
    </row>
    <row r="127" spans="1:7" ht="31.5" customHeight="1">
      <c r="A127" s="113" t="s">
        <v>468</v>
      </c>
      <c r="B127" s="114" t="s">
        <v>469</v>
      </c>
      <c r="C127" s="114"/>
      <c r="D127" s="26"/>
      <c r="E127" s="21">
        <f>E128</f>
        <v>472.4</v>
      </c>
      <c r="F127" s="120">
        <f>F128</f>
        <v>472.4</v>
      </c>
      <c r="G127" s="137">
        <f t="shared" si="2"/>
        <v>100</v>
      </c>
    </row>
    <row r="128" spans="1:7" ht="38.25" customHeight="1">
      <c r="A128" s="51" t="s">
        <v>90</v>
      </c>
      <c r="B128" s="115" t="s">
        <v>469</v>
      </c>
      <c r="C128" s="115" t="s">
        <v>666</v>
      </c>
      <c r="D128" s="28" t="s">
        <v>212</v>
      </c>
      <c r="E128" s="25">
        <v>472.4</v>
      </c>
      <c r="F128" s="131">
        <v>472.4</v>
      </c>
      <c r="G128" s="137">
        <f t="shared" si="2"/>
        <v>100</v>
      </c>
    </row>
    <row r="129" spans="1:7" ht="18" customHeight="1">
      <c r="A129" s="50" t="s">
        <v>137</v>
      </c>
      <c r="B129" s="22" t="s">
        <v>167</v>
      </c>
      <c r="C129" s="22"/>
      <c r="D129" s="26"/>
      <c r="E129" s="21">
        <f>E130</f>
        <v>6809.7</v>
      </c>
      <c r="F129" s="21">
        <f>F130</f>
        <v>6734</v>
      </c>
      <c r="G129" s="137">
        <f t="shared" si="2"/>
        <v>98.888350441282284</v>
      </c>
    </row>
    <row r="130" spans="1:7" ht="31.5" customHeight="1">
      <c r="A130" s="50" t="s">
        <v>134</v>
      </c>
      <c r="B130" s="22" t="s">
        <v>167</v>
      </c>
      <c r="C130" s="22" t="s">
        <v>233</v>
      </c>
      <c r="D130" s="22"/>
      <c r="E130" s="21">
        <f>E131</f>
        <v>6809.7</v>
      </c>
      <c r="F130" s="21">
        <f>F131</f>
        <v>6734</v>
      </c>
      <c r="G130" s="137">
        <f t="shared" si="2"/>
        <v>98.888350441282284</v>
      </c>
    </row>
    <row r="131" spans="1:7" ht="38.25">
      <c r="A131" s="51" t="s">
        <v>210</v>
      </c>
      <c r="B131" s="24" t="s">
        <v>167</v>
      </c>
      <c r="C131" s="24" t="s">
        <v>295</v>
      </c>
      <c r="D131" s="24"/>
      <c r="E131" s="25">
        <f>E132+E133+E135+E136</f>
        <v>6809.7</v>
      </c>
      <c r="F131" s="25">
        <f>F132+F133+F135+F136</f>
        <v>6734</v>
      </c>
      <c r="G131" s="137">
        <f t="shared" si="2"/>
        <v>98.888350441282284</v>
      </c>
    </row>
    <row r="132" spans="1:7" ht="30.75" customHeight="1">
      <c r="A132" s="51" t="s">
        <v>92</v>
      </c>
      <c r="B132" s="24" t="s">
        <v>167</v>
      </c>
      <c r="C132" s="24" t="s">
        <v>296</v>
      </c>
      <c r="D132" s="24"/>
      <c r="E132" s="25">
        <f>E134</f>
        <v>5193</v>
      </c>
      <c r="F132" s="25">
        <f>F134</f>
        <v>5187.3</v>
      </c>
      <c r="G132" s="137">
        <f t="shared" si="2"/>
        <v>99.890236857307912</v>
      </c>
    </row>
    <row r="133" spans="1:7" ht="31.5" customHeight="1">
      <c r="A133" s="51" t="s">
        <v>640</v>
      </c>
      <c r="B133" s="24" t="s">
        <v>167</v>
      </c>
      <c r="C133" s="24" t="s">
        <v>675</v>
      </c>
      <c r="D133" s="24" t="s">
        <v>93</v>
      </c>
      <c r="E133" s="25">
        <v>344</v>
      </c>
      <c r="F133" s="131">
        <v>344</v>
      </c>
      <c r="G133" s="137">
        <f t="shared" si="2"/>
        <v>100</v>
      </c>
    </row>
    <row r="134" spans="1:7" ht="30.75" customHeight="1">
      <c r="A134" s="51" t="s">
        <v>94</v>
      </c>
      <c r="B134" s="24" t="s">
        <v>167</v>
      </c>
      <c r="C134" s="24" t="s">
        <v>296</v>
      </c>
      <c r="D134" s="24" t="s">
        <v>93</v>
      </c>
      <c r="E134" s="25">
        <v>5193</v>
      </c>
      <c r="F134" s="131">
        <v>5187.3</v>
      </c>
      <c r="G134" s="137">
        <f t="shared" si="2"/>
        <v>99.890236857307912</v>
      </c>
    </row>
    <row r="135" spans="1:7" ht="25.5">
      <c r="A135" s="51" t="s">
        <v>641</v>
      </c>
      <c r="B135" s="23" t="s">
        <v>167</v>
      </c>
      <c r="C135" s="24" t="s">
        <v>676</v>
      </c>
      <c r="D135" s="24" t="s">
        <v>93</v>
      </c>
      <c r="E135" s="25">
        <v>218.7</v>
      </c>
      <c r="F135" s="131">
        <v>218.7</v>
      </c>
      <c r="G135" s="137">
        <f t="shared" si="2"/>
        <v>100</v>
      </c>
    </row>
    <row r="136" spans="1:7" ht="25.5" customHeight="1">
      <c r="A136" s="51" t="s">
        <v>95</v>
      </c>
      <c r="B136" s="24" t="s">
        <v>167</v>
      </c>
      <c r="C136" s="24" t="s">
        <v>297</v>
      </c>
      <c r="D136" s="24"/>
      <c r="E136" s="25">
        <f>SUM(E137:E138)</f>
        <v>1054</v>
      </c>
      <c r="F136" s="25">
        <f>SUM(F137:F138)</f>
        <v>984</v>
      </c>
      <c r="G136" s="137">
        <f t="shared" si="2"/>
        <v>93.358633776091082</v>
      </c>
    </row>
    <row r="137" spans="1:7" ht="43.5" customHeight="1">
      <c r="A137" s="51" t="s">
        <v>90</v>
      </c>
      <c r="B137" s="24" t="s">
        <v>167</v>
      </c>
      <c r="C137" s="24" t="s">
        <v>297</v>
      </c>
      <c r="D137" s="24" t="s">
        <v>89</v>
      </c>
      <c r="E137" s="25">
        <v>1050</v>
      </c>
      <c r="F137" s="131">
        <v>980</v>
      </c>
      <c r="G137" s="137">
        <f t="shared" si="2"/>
        <v>93.333333333333329</v>
      </c>
    </row>
    <row r="138" spans="1:7" ht="19.5" customHeight="1">
      <c r="A138" s="51" t="s">
        <v>106</v>
      </c>
      <c r="B138" s="24" t="s">
        <v>167</v>
      </c>
      <c r="C138" s="24" t="s">
        <v>297</v>
      </c>
      <c r="D138" s="24" t="s">
        <v>105</v>
      </c>
      <c r="E138" s="25">
        <v>4</v>
      </c>
      <c r="F138" s="131">
        <v>4</v>
      </c>
      <c r="G138" s="137">
        <f t="shared" si="2"/>
        <v>100</v>
      </c>
    </row>
    <row r="139" spans="1:7" ht="19.5" customHeight="1">
      <c r="A139" s="50" t="s">
        <v>197</v>
      </c>
      <c r="B139" s="22" t="s">
        <v>198</v>
      </c>
      <c r="C139" s="22"/>
      <c r="D139" s="22"/>
      <c r="E139" s="21">
        <f>E140</f>
        <v>142375.90000000002</v>
      </c>
      <c r="F139" s="21">
        <f>F140</f>
        <v>89878.8</v>
      </c>
      <c r="G139" s="137">
        <f t="shared" si="2"/>
        <v>63.127818682796729</v>
      </c>
    </row>
    <row r="140" spans="1:7" ht="38.25" customHeight="1">
      <c r="A140" s="50" t="s">
        <v>697</v>
      </c>
      <c r="B140" s="22" t="s">
        <v>198</v>
      </c>
      <c r="C140" s="22" t="s">
        <v>306</v>
      </c>
      <c r="D140" s="22"/>
      <c r="E140" s="21">
        <f>E141</f>
        <v>142375.90000000002</v>
      </c>
      <c r="F140" s="21">
        <f>F141</f>
        <v>89878.8</v>
      </c>
      <c r="G140" s="137">
        <f t="shared" si="2"/>
        <v>63.127818682796729</v>
      </c>
    </row>
    <row r="141" spans="1:7" ht="25.5">
      <c r="A141" s="105" t="s">
        <v>406</v>
      </c>
      <c r="B141" s="24" t="s">
        <v>198</v>
      </c>
      <c r="C141" s="24" t="s">
        <v>307</v>
      </c>
      <c r="D141" s="22"/>
      <c r="E141" s="25">
        <f>E142+E144+E146+E147</f>
        <v>142375.90000000002</v>
      </c>
      <c r="F141" s="25">
        <f>F142+F144+F146+F147</f>
        <v>89878.8</v>
      </c>
      <c r="G141" s="137">
        <f t="shared" si="2"/>
        <v>63.127818682796729</v>
      </c>
    </row>
    <row r="142" spans="1:7" ht="38.25" customHeight="1">
      <c r="A142" s="105" t="s">
        <v>373</v>
      </c>
      <c r="B142" s="24" t="s">
        <v>198</v>
      </c>
      <c r="C142" s="24" t="s">
        <v>308</v>
      </c>
      <c r="D142" s="24"/>
      <c r="E142" s="25">
        <f>E143</f>
        <v>25766.2</v>
      </c>
      <c r="F142" s="25">
        <f>F143</f>
        <v>25766.2</v>
      </c>
      <c r="G142" s="137">
        <f t="shared" si="2"/>
        <v>100</v>
      </c>
    </row>
    <row r="143" spans="1:7" ht="36.75" customHeight="1">
      <c r="A143" s="51" t="s">
        <v>90</v>
      </c>
      <c r="B143" s="24" t="s">
        <v>198</v>
      </c>
      <c r="C143" s="24" t="s">
        <v>308</v>
      </c>
      <c r="D143" s="24" t="s">
        <v>89</v>
      </c>
      <c r="E143" s="25">
        <v>25766.2</v>
      </c>
      <c r="F143" s="131">
        <v>25766.2</v>
      </c>
      <c r="G143" s="137">
        <f t="shared" si="2"/>
        <v>100</v>
      </c>
    </row>
    <row r="144" spans="1:7" ht="21" customHeight="1">
      <c r="A144" s="51" t="s">
        <v>121</v>
      </c>
      <c r="B144" s="24" t="s">
        <v>198</v>
      </c>
      <c r="C144" s="24" t="s">
        <v>309</v>
      </c>
      <c r="D144" s="24"/>
      <c r="E144" s="25">
        <f>E145</f>
        <v>4447.3999999999996</v>
      </c>
      <c r="F144" s="25">
        <f>F145</f>
        <v>3000</v>
      </c>
      <c r="G144" s="137">
        <f t="shared" si="2"/>
        <v>67.455142330350327</v>
      </c>
    </row>
    <row r="145" spans="1:7" ht="38.25">
      <c r="A145" s="51" t="s">
        <v>90</v>
      </c>
      <c r="B145" s="24" t="s">
        <v>198</v>
      </c>
      <c r="C145" s="24" t="s">
        <v>309</v>
      </c>
      <c r="D145" s="24" t="s">
        <v>89</v>
      </c>
      <c r="E145" s="25">
        <v>4447.3999999999996</v>
      </c>
      <c r="F145" s="131">
        <v>3000</v>
      </c>
      <c r="G145" s="137">
        <f t="shared" si="2"/>
        <v>67.455142330350327</v>
      </c>
    </row>
    <row r="146" spans="1:7" ht="38.25" customHeight="1">
      <c r="A146" s="51" t="s">
        <v>36</v>
      </c>
      <c r="B146" s="23" t="s">
        <v>198</v>
      </c>
      <c r="C146" s="24" t="s">
        <v>37</v>
      </c>
      <c r="D146" s="24" t="s">
        <v>89</v>
      </c>
      <c r="E146" s="25">
        <v>108049.60000000001</v>
      </c>
      <c r="F146" s="131">
        <v>56999.9</v>
      </c>
      <c r="G146" s="137">
        <f t="shared" si="2"/>
        <v>52.753457671291706</v>
      </c>
    </row>
    <row r="147" spans="1:7" ht="20.25" customHeight="1">
      <c r="A147" s="51" t="s">
        <v>698</v>
      </c>
      <c r="B147" s="23" t="s">
        <v>198</v>
      </c>
      <c r="C147" s="24" t="s">
        <v>699</v>
      </c>
      <c r="D147" s="24" t="s">
        <v>89</v>
      </c>
      <c r="E147" s="25">
        <v>4112.7</v>
      </c>
      <c r="F147" s="131">
        <v>4112.7</v>
      </c>
      <c r="G147" s="137">
        <f t="shared" si="2"/>
        <v>100</v>
      </c>
    </row>
    <row r="148" spans="1:7" ht="25.5" customHeight="1">
      <c r="A148" s="113" t="s">
        <v>173</v>
      </c>
      <c r="B148" s="22" t="s">
        <v>153</v>
      </c>
      <c r="C148" s="22"/>
      <c r="D148" s="22"/>
      <c r="E148" s="21">
        <f>E149+E156+E160+E164</f>
        <v>12160</v>
      </c>
      <c r="F148" s="21">
        <f>F149+F156+F160+F164</f>
        <v>12036.6</v>
      </c>
      <c r="G148" s="137">
        <f t="shared" ref="G148:G211" si="9">F148/E148*100</f>
        <v>98.985197368421055</v>
      </c>
    </row>
    <row r="149" spans="1:7" ht="38.25">
      <c r="A149" s="113" t="s">
        <v>677</v>
      </c>
      <c r="B149" s="22" t="s">
        <v>153</v>
      </c>
      <c r="C149" s="22" t="s">
        <v>298</v>
      </c>
      <c r="D149" s="22"/>
      <c r="E149" s="21">
        <f>E150+E153</f>
        <v>10360</v>
      </c>
      <c r="F149" s="21">
        <f>F150+F153</f>
        <v>10242</v>
      </c>
      <c r="G149" s="137">
        <f t="shared" si="9"/>
        <v>98.861003861003866</v>
      </c>
    </row>
    <row r="150" spans="1:7" ht="38.25" customHeight="1">
      <c r="A150" s="50" t="s">
        <v>299</v>
      </c>
      <c r="B150" s="24" t="s">
        <v>153</v>
      </c>
      <c r="C150" s="24" t="s">
        <v>300</v>
      </c>
      <c r="D150" s="22"/>
      <c r="E150" s="21">
        <f>E151</f>
        <v>3000</v>
      </c>
      <c r="F150" s="120">
        <f>F151</f>
        <v>2882</v>
      </c>
      <c r="G150" s="137">
        <f t="shared" si="9"/>
        <v>96.066666666666663</v>
      </c>
    </row>
    <row r="151" spans="1:7" ht="25.5">
      <c r="A151" s="12" t="s">
        <v>222</v>
      </c>
      <c r="B151" s="24" t="s">
        <v>153</v>
      </c>
      <c r="C151" s="24" t="s">
        <v>301</v>
      </c>
      <c r="D151" s="24"/>
      <c r="E151" s="25">
        <f>E152</f>
        <v>3000</v>
      </c>
      <c r="F151" s="131">
        <f>F152</f>
        <v>2882</v>
      </c>
      <c r="G151" s="137">
        <f t="shared" si="9"/>
        <v>96.066666666666663</v>
      </c>
    </row>
    <row r="152" spans="1:7" ht="38.25" customHeight="1">
      <c r="A152" s="12" t="s">
        <v>90</v>
      </c>
      <c r="B152" s="24" t="s">
        <v>153</v>
      </c>
      <c r="C152" s="24" t="s">
        <v>301</v>
      </c>
      <c r="D152" s="24" t="s">
        <v>89</v>
      </c>
      <c r="E152" s="25">
        <v>3000</v>
      </c>
      <c r="F152" s="131">
        <v>2882</v>
      </c>
      <c r="G152" s="137">
        <f t="shared" si="9"/>
        <v>96.066666666666663</v>
      </c>
    </row>
    <row r="153" spans="1:7" ht="38.25">
      <c r="A153" s="50" t="s">
        <v>299</v>
      </c>
      <c r="B153" s="18" t="s">
        <v>153</v>
      </c>
      <c r="C153" s="22" t="s">
        <v>700</v>
      </c>
      <c r="D153" s="22"/>
      <c r="E153" s="21">
        <f>E154</f>
        <v>7360</v>
      </c>
      <c r="F153" s="120">
        <f>F154</f>
        <v>7360</v>
      </c>
      <c r="G153" s="137">
        <f t="shared" si="9"/>
        <v>100</v>
      </c>
    </row>
    <row r="154" spans="1:7" ht="23.25" customHeight="1">
      <c r="A154" s="12" t="s">
        <v>701</v>
      </c>
      <c r="B154" s="23" t="s">
        <v>153</v>
      </c>
      <c r="C154" s="24" t="s">
        <v>702</v>
      </c>
      <c r="D154" s="24"/>
      <c r="E154" s="25">
        <f>E155</f>
        <v>7360</v>
      </c>
      <c r="F154" s="131">
        <f>F155</f>
        <v>7360</v>
      </c>
      <c r="G154" s="137">
        <f t="shared" si="9"/>
        <v>100</v>
      </c>
    </row>
    <row r="155" spans="1:7" ht="38.25">
      <c r="A155" s="12" t="s">
        <v>90</v>
      </c>
      <c r="B155" s="23" t="s">
        <v>153</v>
      </c>
      <c r="C155" s="24" t="s">
        <v>702</v>
      </c>
      <c r="D155" s="24" t="s">
        <v>89</v>
      </c>
      <c r="E155" s="25">
        <v>7360</v>
      </c>
      <c r="F155" s="131">
        <v>7360</v>
      </c>
      <c r="G155" s="137">
        <f t="shared" si="9"/>
        <v>100</v>
      </c>
    </row>
    <row r="156" spans="1:7" ht="42" customHeight="1">
      <c r="A156" s="113" t="s">
        <v>767</v>
      </c>
      <c r="B156" s="22" t="s">
        <v>153</v>
      </c>
      <c r="C156" s="22" t="s">
        <v>265</v>
      </c>
      <c r="D156" s="22"/>
      <c r="E156" s="21">
        <f t="shared" ref="E156:F158" si="10">E157</f>
        <v>900</v>
      </c>
      <c r="F156" s="120">
        <f t="shared" si="10"/>
        <v>900</v>
      </c>
      <c r="G156" s="137">
        <f t="shared" si="9"/>
        <v>100</v>
      </c>
    </row>
    <row r="157" spans="1:7" ht="27.75" customHeight="1">
      <c r="A157" s="51" t="s">
        <v>266</v>
      </c>
      <c r="B157" s="24" t="s">
        <v>153</v>
      </c>
      <c r="C157" s="24" t="s">
        <v>267</v>
      </c>
      <c r="D157" s="22"/>
      <c r="E157" s="25">
        <f t="shared" si="10"/>
        <v>900</v>
      </c>
      <c r="F157" s="131">
        <f t="shared" si="10"/>
        <v>900</v>
      </c>
      <c r="G157" s="137">
        <f t="shared" si="9"/>
        <v>100</v>
      </c>
    </row>
    <row r="158" spans="1:7" ht="26.25" customHeight="1">
      <c r="A158" s="12" t="s">
        <v>111</v>
      </c>
      <c r="B158" s="24" t="s">
        <v>153</v>
      </c>
      <c r="C158" s="24" t="s">
        <v>269</v>
      </c>
      <c r="D158" s="24"/>
      <c r="E158" s="25">
        <f t="shared" si="10"/>
        <v>900</v>
      </c>
      <c r="F158" s="131">
        <f t="shared" si="10"/>
        <v>900</v>
      </c>
      <c r="G158" s="137">
        <f t="shared" si="9"/>
        <v>100</v>
      </c>
    </row>
    <row r="159" spans="1:7" ht="39" customHeight="1">
      <c r="A159" s="101" t="s">
        <v>61</v>
      </c>
      <c r="B159" s="24" t="s">
        <v>153</v>
      </c>
      <c r="C159" s="24" t="s">
        <v>269</v>
      </c>
      <c r="D159" s="24" t="s">
        <v>629</v>
      </c>
      <c r="E159" s="25">
        <v>900</v>
      </c>
      <c r="F159" s="131">
        <v>900</v>
      </c>
      <c r="G159" s="137">
        <f t="shared" si="9"/>
        <v>100</v>
      </c>
    </row>
    <row r="160" spans="1:7" ht="38.25" customHeight="1">
      <c r="A160" s="112" t="s">
        <v>668</v>
      </c>
      <c r="B160" s="22" t="s">
        <v>153</v>
      </c>
      <c r="C160" s="22" t="s">
        <v>270</v>
      </c>
      <c r="D160" s="116"/>
      <c r="E160" s="21">
        <f t="shared" ref="E160:F162" si="11">E161</f>
        <v>800</v>
      </c>
      <c r="F160" s="120">
        <f t="shared" si="11"/>
        <v>794.6</v>
      </c>
      <c r="G160" s="137">
        <f t="shared" si="9"/>
        <v>99.325000000000003</v>
      </c>
    </row>
    <row r="161" spans="1:7" ht="38.25">
      <c r="A161" s="51" t="s">
        <v>271</v>
      </c>
      <c r="B161" s="24" t="s">
        <v>153</v>
      </c>
      <c r="C161" s="24" t="s">
        <v>272</v>
      </c>
      <c r="D161" s="116"/>
      <c r="E161" s="25">
        <f t="shared" si="11"/>
        <v>800</v>
      </c>
      <c r="F161" s="131">
        <f t="shared" si="11"/>
        <v>794.6</v>
      </c>
      <c r="G161" s="137">
        <f t="shared" si="9"/>
        <v>99.325000000000003</v>
      </c>
    </row>
    <row r="162" spans="1:7" ht="38.25" customHeight="1">
      <c r="A162" s="102" t="s">
        <v>669</v>
      </c>
      <c r="B162" s="24" t="s">
        <v>153</v>
      </c>
      <c r="C162" s="24" t="s">
        <v>273</v>
      </c>
      <c r="D162" s="30"/>
      <c r="E162" s="25">
        <f t="shared" si="11"/>
        <v>800</v>
      </c>
      <c r="F162" s="131">
        <f t="shared" si="11"/>
        <v>794.6</v>
      </c>
      <c r="G162" s="137">
        <f t="shared" si="9"/>
        <v>99.325000000000003</v>
      </c>
    </row>
    <row r="163" spans="1:7" ht="38.25">
      <c r="A163" s="101" t="s">
        <v>61</v>
      </c>
      <c r="B163" s="24" t="s">
        <v>153</v>
      </c>
      <c r="C163" s="24" t="s">
        <v>273</v>
      </c>
      <c r="D163" s="24" t="s">
        <v>89</v>
      </c>
      <c r="E163" s="25">
        <v>800</v>
      </c>
      <c r="F163" s="131">
        <v>794.6</v>
      </c>
      <c r="G163" s="137">
        <f t="shared" si="9"/>
        <v>99.325000000000003</v>
      </c>
    </row>
    <row r="164" spans="1:7" ht="51" customHeight="1">
      <c r="A164" s="111" t="s">
        <v>670</v>
      </c>
      <c r="B164" s="18" t="s">
        <v>153</v>
      </c>
      <c r="C164" s="22" t="s">
        <v>407</v>
      </c>
      <c r="D164" s="22"/>
      <c r="E164" s="21">
        <f>E165</f>
        <v>100</v>
      </c>
      <c r="F164" s="120">
        <f>F165</f>
        <v>100</v>
      </c>
      <c r="G164" s="137">
        <f t="shared" si="9"/>
        <v>100</v>
      </c>
    </row>
    <row r="165" spans="1:7" ht="38.25">
      <c r="A165" s="101" t="s">
        <v>408</v>
      </c>
      <c r="B165" s="23" t="s">
        <v>153</v>
      </c>
      <c r="C165" s="24" t="s">
        <v>407</v>
      </c>
      <c r="D165" s="24"/>
      <c r="E165" s="25">
        <f>E166</f>
        <v>100</v>
      </c>
      <c r="F165" s="131">
        <f>F166</f>
        <v>100</v>
      </c>
      <c r="G165" s="137">
        <f t="shared" si="9"/>
        <v>100</v>
      </c>
    </row>
    <row r="166" spans="1:7" ht="38.25" customHeight="1">
      <c r="A166" s="12" t="s">
        <v>90</v>
      </c>
      <c r="B166" s="23" t="s">
        <v>153</v>
      </c>
      <c r="C166" s="24" t="s">
        <v>407</v>
      </c>
      <c r="D166" s="24" t="s">
        <v>89</v>
      </c>
      <c r="E166" s="25">
        <v>100</v>
      </c>
      <c r="F166" s="131">
        <v>100</v>
      </c>
      <c r="G166" s="137">
        <f t="shared" si="9"/>
        <v>100</v>
      </c>
    </row>
    <row r="167" spans="1:7" ht="21.75" customHeight="1">
      <c r="A167" s="50" t="s">
        <v>516</v>
      </c>
      <c r="B167" s="22" t="s">
        <v>168</v>
      </c>
      <c r="C167" s="22"/>
      <c r="D167" s="22"/>
      <c r="E167" s="21">
        <f>E168+E179+E189+E204</f>
        <v>201504.9</v>
      </c>
      <c r="F167" s="21">
        <f>F168+F179+F189+F204</f>
        <v>194813.4</v>
      </c>
      <c r="G167" s="137">
        <f t="shared" si="9"/>
        <v>96.679237080587114</v>
      </c>
    </row>
    <row r="168" spans="1:7" ht="23.25" customHeight="1">
      <c r="A168" s="50" t="s">
        <v>193</v>
      </c>
      <c r="B168" s="22" t="s">
        <v>192</v>
      </c>
      <c r="C168" s="22"/>
      <c r="D168" s="22"/>
      <c r="E168" s="21">
        <f>E173</f>
        <v>9162.5</v>
      </c>
      <c r="F168" s="21">
        <f>F173</f>
        <v>9162.5</v>
      </c>
      <c r="G168" s="137">
        <f t="shared" si="9"/>
        <v>100</v>
      </c>
    </row>
    <row r="169" spans="1:7" ht="51" hidden="1">
      <c r="A169" s="50" t="s">
        <v>391</v>
      </c>
      <c r="B169" s="22" t="s">
        <v>192</v>
      </c>
      <c r="C169" s="22" t="s">
        <v>392</v>
      </c>
      <c r="D169" s="24"/>
      <c r="E169" s="21"/>
      <c r="F169" s="120"/>
      <c r="G169" s="137" t="e">
        <f t="shared" si="9"/>
        <v>#DIV/0!</v>
      </c>
    </row>
    <row r="170" spans="1:7" ht="38.25" hidden="1" customHeight="1">
      <c r="A170" s="51" t="s">
        <v>394</v>
      </c>
      <c r="B170" s="24" t="s">
        <v>192</v>
      </c>
      <c r="C170" s="24" t="s">
        <v>393</v>
      </c>
      <c r="D170" s="24"/>
      <c r="E170" s="21"/>
      <c r="F170" s="120"/>
      <c r="G170" s="137" t="e">
        <f t="shared" si="9"/>
        <v>#DIV/0!</v>
      </c>
    </row>
    <row r="171" spans="1:7" hidden="1">
      <c r="A171" s="101" t="s">
        <v>396</v>
      </c>
      <c r="B171" s="24" t="s">
        <v>192</v>
      </c>
      <c r="C171" s="24" t="s">
        <v>395</v>
      </c>
      <c r="D171" s="24"/>
      <c r="E171" s="21"/>
      <c r="F171" s="120"/>
      <c r="G171" s="137" t="e">
        <f t="shared" si="9"/>
        <v>#DIV/0!</v>
      </c>
    </row>
    <row r="172" spans="1:7" ht="41.25" hidden="1" customHeight="1">
      <c r="A172" s="51" t="s">
        <v>90</v>
      </c>
      <c r="B172" s="24" t="s">
        <v>192</v>
      </c>
      <c r="C172" s="24" t="s">
        <v>395</v>
      </c>
      <c r="D172" s="24" t="s">
        <v>459</v>
      </c>
      <c r="E172" s="21"/>
      <c r="F172" s="120"/>
      <c r="G172" s="137" t="e">
        <f t="shared" si="9"/>
        <v>#DIV/0!</v>
      </c>
    </row>
    <row r="173" spans="1:7" ht="56.25" customHeight="1">
      <c r="A173" s="50" t="s">
        <v>678</v>
      </c>
      <c r="B173" s="22" t="s">
        <v>192</v>
      </c>
      <c r="C173" s="22" t="s">
        <v>517</v>
      </c>
      <c r="D173" s="22"/>
      <c r="E173" s="21">
        <f>E174</f>
        <v>9162.5</v>
      </c>
      <c r="F173" s="120">
        <f>F174</f>
        <v>9162.5</v>
      </c>
      <c r="G173" s="137">
        <f t="shared" si="9"/>
        <v>100</v>
      </c>
    </row>
    <row r="174" spans="1:7" ht="25.5" customHeight="1">
      <c r="A174" s="12" t="s">
        <v>703</v>
      </c>
      <c r="B174" s="24" t="s">
        <v>192</v>
      </c>
      <c r="C174" s="24" t="s">
        <v>310</v>
      </c>
      <c r="D174" s="24"/>
      <c r="E174" s="25">
        <f>E175+E176</f>
        <v>9162.5</v>
      </c>
      <c r="F174" s="25">
        <f>F175+F176</f>
        <v>9162.5</v>
      </c>
      <c r="G174" s="137">
        <f t="shared" si="9"/>
        <v>100</v>
      </c>
    </row>
    <row r="175" spans="1:7" ht="38.25">
      <c r="A175" s="51" t="s">
        <v>90</v>
      </c>
      <c r="B175" s="24" t="s">
        <v>192</v>
      </c>
      <c r="C175" s="24" t="s">
        <v>315</v>
      </c>
      <c r="D175" s="24" t="s">
        <v>89</v>
      </c>
      <c r="E175" s="25">
        <v>2862.5</v>
      </c>
      <c r="F175" s="131">
        <v>2862.5</v>
      </c>
      <c r="G175" s="137">
        <f t="shared" si="9"/>
        <v>100</v>
      </c>
    </row>
    <row r="176" spans="1:7" ht="38.25" customHeight="1">
      <c r="A176" s="51" t="s">
        <v>398</v>
      </c>
      <c r="B176" s="32" t="s">
        <v>192</v>
      </c>
      <c r="C176" s="24" t="s">
        <v>704</v>
      </c>
      <c r="D176" s="24" t="s">
        <v>459</v>
      </c>
      <c r="E176" s="25">
        <v>6300</v>
      </c>
      <c r="F176" s="131">
        <v>6300</v>
      </c>
      <c r="G176" s="137">
        <f t="shared" si="9"/>
        <v>100</v>
      </c>
    </row>
    <row r="177" spans="1:7" hidden="1">
      <c r="A177" s="50" t="s">
        <v>126</v>
      </c>
      <c r="B177" s="22" t="s">
        <v>169</v>
      </c>
      <c r="C177" s="22"/>
      <c r="D177" s="22"/>
      <c r="E177" s="25"/>
      <c r="F177" s="131"/>
      <c r="G177" s="137" t="e">
        <f t="shared" si="9"/>
        <v>#DIV/0!</v>
      </c>
    </row>
    <row r="178" spans="1:7" ht="51" hidden="1" customHeight="1">
      <c r="A178" s="50" t="s">
        <v>678</v>
      </c>
      <c r="B178" s="22" t="s">
        <v>169</v>
      </c>
      <c r="C178" s="22"/>
      <c r="D178" s="22"/>
      <c r="E178" s="25"/>
      <c r="F178" s="25"/>
      <c r="G178" s="137" t="e">
        <f t="shared" si="9"/>
        <v>#DIV/0!</v>
      </c>
    </row>
    <row r="179" spans="1:7" ht="18.75" customHeight="1">
      <c r="A179" s="50" t="s">
        <v>126</v>
      </c>
      <c r="B179" s="22" t="s">
        <v>169</v>
      </c>
      <c r="C179" s="22"/>
      <c r="D179" s="22"/>
      <c r="E179" s="21">
        <f>E180+E187</f>
        <v>46404.9</v>
      </c>
      <c r="F179" s="21">
        <f>F180+F187</f>
        <v>44875.799999999996</v>
      </c>
      <c r="G179" s="137">
        <f t="shared" si="9"/>
        <v>96.704873838754082</v>
      </c>
    </row>
    <row r="180" spans="1:7" ht="55.5" customHeight="1">
      <c r="A180" s="50" t="s">
        <v>678</v>
      </c>
      <c r="B180" s="22" t="s">
        <v>169</v>
      </c>
      <c r="C180" s="24" t="s">
        <v>517</v>
      </c>
      <c r="D180" s="22"/>
      <c r="E180" s="21">
        <f>E181+E185</f>
        <v>44152</v>
      </c>
      <c r="F180" s="21">
        <f>F181+F185</f>
        <v>42622.899999999994</v>
      </c>
      <c r="G180" s="137">
        <f t="shared" si="9"/>
        <v>96.536736727668043</v>
      </c>
    </row>
    <row r="181" spans="1:7" ht="25.5">
      <c r="A181" s="51" t="s">
        <v>409</v>
      </c>
      <c r="B181" s="13" t="s">
        <v>194</v>
      </c>
      <c r="C181" s="32" t="s">
        <v>315</v>
      </c>
      <c r="D181" s="32"/>
      <c r="E181" s="25">
        <f>SUM(E182:E184)</f>
        <v>43467.8</v>
      </c>
      <c r="F181" s="25">
        <f>SUM(F182:F184)</f>
        <v>42262.2</v>
      </c>
      <c r="G181" s="137">
        <f t="shared" si="9"/>
        <v>97.226452684515891</v>
      </c>
    </row>
    <row r="182" spans="1:7" ht="25.5" customHeight="1">
      <c r="A182" s="52" t="s">
        <v>410</v>
      </c>
      <c r="B182" s="13" t="s">
        <v>194</v>
      </c>
      <c r="C182" s="32" t="s">
        <v>315</v>
      </c>
      <c r="D182" s="32" t="s">
        <v>685</v>
      </c>
      <c r="E182" s="25">
        <v>17394.900000000001</v>
      </c>
      <c r="F182" s="131">
        <v>16189.3</v>
      </c>
      <c r="G182" s="137">
        <f t="shared" si="9"/>
        <v>93.069232936090458</v>
      </c>
    </row>
    <row r="183" spans="1:7" ht="38.25">
      <c r="A183" s="12" t="s">
        <v>90</v>
      </c>
      <c r="B183" s="13" t="s">
        <v>194</v>
      </c>
      <c r="C183" s="24" t="s">
        <v>315</v>
      </c>
      <c r="D183" s="32" t="s">
        <v>651</v>
      </c>
      <c r="E183" s="25">
        <v>1624.9</v>
      </c>
      <c r="F183" s="131">
        <v>1624.9</v>
      </c>
      <c r="G183" s="137">
        <f t="shared" si="9"/>
        <v>100</v>
      </c>
    </row>
    <row r="184" spans="1:7" ht="38.25" customHeight="1">
      <c r="A184" s="118" t="s">
        <v>686</v>
      </c>
      <c r="B184" s="13" t="s">
        <v>194</v>
      </c>
      <c r="C184" s="24" t="s">
        <v>315</v>
      </c>
      <c r="D184" s="32" t="s">
        <v>687</v>
      </c>
      <c r="E184" s="25">
        <v>24448</v>
      </c>
      <c r="F184" s="131">
        <v>24448</v>
      </c>
      <c r="G184" s="137">
        <f t="shared" si="9"/>
        <v>100</v>
      </c>
    </row>
    <row r="185" spans="1:7" ht="25.5">
      <c r="A185" s="12" t="s">
        <v>222</v>
      </c>
      <c r="B185" s="13" t="s">
        <v>194</v>
      </c>
      <c r="C185" s="24" t="s">
        <v>411</v>
      </c>
      <c r="D185" s="24"/>
      <c r="E185" s="25">
        <f>E186</f>
        <v>684.2</v>
      </c>
      <c r="F185" s="131">
        <f>F186</f>
        <v>360.7</v>
      </c>
      <c r="G185" s="137">
        <f t="shared" si="9"/>
        <v>52.718503361590173</v>
      </c>
    </row>
    <row r="186" spans="1:7" ht="39.75" customHeight="1">
      <c r="A186" s="12" t="s">
        <v>90</v>
      </c>
      <c r="B186" s="13" t="s">
        <v>194</v>
      </c>
      <c r="C186" s="24" t="s">
        <v>411</v>
      </c>
      <c r="D186" s="24" t="s">
        <v>89</v>
      </c>
      <c r="E186" s="25">
        <v>684.2</v>
      </c>
      <c r="F186" s="131">
        <v>360.7</v>
      </c>
      <c r="G186" s="137">
        <f t="shared" si="9"/>
        <v>52.718503361590173</v>
      </c>
    </row>
    <row r="187" spans="1:7" ht="21" customHeight="1">
      <c r="A187" s="51" t="s">
        <v>688</v>
      </c>
      <c r="B187" s="13" t="s">
        <v>194</v>
      </c>
      <c r="C187" s="24" t="s">
        <v>245</v>
      </c>
      <c r="D187" s="24"/>
      <c r="E187" s="25">
        <f>E188</f>
        <v>2252.9</v>
      </c>
      <c r="F187" s="131">
        <f>F188</f>
        <v>2252.9</v>
      </c>
      <c r="G187" s="137">
        <f t="shared" si="9"/>
        <v>100</v>
      </c>
    </row>
    <row r="188" spans="1:7" ht="41.25" customHeight="1">
      <c r="A188" s="51" t="s">
        <v>90</v>
      </c>
      <c r="B188" s="13" t="s">
        <v>194</v>
      </c>
      <c r="C188" s="24" t="s">
        <v>245</v>
      </c>
      <c r="D188" s="24" t="s">
        <v>89</v>
      </c>
      <c r="E188" s="25">
        <v>2252.9</v>
      </c>
      <c r="F188" s="131">
        <v>2252.9</v>
      </c>
      <c r="G188" s="137">
        <f t="shared" si="9"/>
        <v>100</v>
      </c>
    </row>
    <row r="189" spans="1:7" ht="25.5" customHeight="1">
      <c r="A189" s="50" t="s">
        <v>49</v>
      </c>
      <c r="B189" s="22" t="s">
        <v>446</v>
      </c>
      <c r="C189" s="24"/>
      <c r="D189" s="24"/>
      <c r="E189" s="21">
        <f>E190+E194+E201</f>
        <v>58052.6</v>
      </c>
      <c r="F189" s="21">
        <f>F190+F194+F201</f>
        <v>52890.200000000004</v>
      </c>
      <c r="G189" s="137">
        <f t="shared" si="9"/>
        <v>91.107375035743459</v>
      </c>
    </row>
    <row r="190" spans="1:7" ht="45" customHeight="1">
      <c r="A190" s="50" t="s">
        <v>768</v>
      </c>
      <c r="B190" s="22" t="s">
        <v>446</v>
      </c>
      <c r="C190" s="22" t="s">
        <v>519</v>
      </c>
      <c r="D190" s="24"/>
      <c r="E190" s="21">
        <f t="shared" ref="E190:F192" si="12">E191</f>
        <v>16600</v>
      </c>
      <c r="F190" s="120">
        <f t="shared" si="12"/>
        <v>16600</v>
      </c>
      <c r="G190" s="137">
        <f t="shared" si="9"/>
        <v>100</v>
      </c>
    </row>
    <row r="191" spans="1:7" ht="32.25" customHeight="1">
      <c r="A191" s="51" t="s">
        <v>520</v>
      </c>
      <c r="B191" s="24" t="s">
        <v>446</v>
      </c>
      <c r="C191" s="24" t="s">
        <v>51</v>
      </c>
      <c r="D191" s="24"/>
      <c r="E191" s="25">
        <f t="shared" si="12"/>
        <v>16600</v>
      </c>
      <c r="F191" s="131">
        <f t="shared" si="12"/>
        <v>16600</v>
      </c>
      <c r="G191" s="137">
        <f t="shared" si="9"/>
        <v>100</v>
      </c>
    </row>
    <row r="192" spans="1:7" ht="25.5" customHeight="1">
      <c r="A192" s="51" t="s">
        <v>521</v>
      </c>
      <c r="B192" s="24" t="s">
        <v>446</v>
      </c>
      <c r="C192" s="24" t="s">
        <v>51</v>
      </c>
      <c r="D192" s="24"/>
      <c r="E192" s="25">
        <f t="shared" si="12"/>
        <v>16600</v>
      </c>
      <c r="F192" s="131">
        <f t="shared" si="12"/>
        <v>16600</v>
      </c>
      <c r="G192" s="137">
        <f t="shared" si="9"/>
        <v>100</v>
      </c>
    </row>
    <row r="193" spans="1:7" ht="19.5" customHeight="1">
      <c r="A193" s="51" t="s">
        <v>477</v>
      </c>
      <c r="B193" s="24" t="s">
        <v>446</v>
      </c>
      <c r="C193" s="24" t="s">
        <v>51</v>
      </c>
      <c r="D193" s="24" t="s">
        <v>89</v>
      </c>
      <c r="E193" s="25">
        <v>16600</v>
      </c>
      <c r="F193" s="131">
        <v>16600</v>
      </c>
      <c r="G193" s="137">
        <f t="shared" si="9"/>
        <v>100</v>
      </c>
    </row>
    <row r="194" spans="1:7" ht="51" customHeight="1">
      <c r="A194" s="50" t="s">
        <v>678</v>
      </c>
      <c r="B194" s="8" t="s">
        <v>50</v>
      </c>
      <c r="C194" s="22" t="s">
        <v>517</v>
      </c>
      <c r="D194" s="22"/>
      <c r="E194" s="21">
        <f>SUM(E195,E196,E197,E198)</f>
        <v>28505.5</v>
      </c>
      <c r="F194" s="21">
        <f>SUM(F195,F196,F197,F198)</f>
        <v>23467.8</v>
      </c>
      <c r="G194" s="137">
        <f t="shared" si="9"/>
        <v>82.327270175930948</v>
      </c>
    </row>
    <row r="195" spans="1:7" ht="38.25">
      <c r="A195" s="51" t="s">
        <v>769</v>
      </c>
      <c r="B195" s="13" t="s">
        <v>50</v>
      </c>
      <c r="C195" s="24" t="s">
        <v>706</v>
      </c>
      <c r="D195" s="24" t="s">
        <v>651</v>
      </c>
      <c r="E195" s="25">
        <v>3000</v>
      </c>
      <c r="F195" s="131">
        <v>2874.2</v>
      </c>
      <c r="G195" s="137">
        <f t="shared" si="9"/>
        <v>95.806666666666658</v>
      </c>
    </row>
    <row r="196" spans="1:7" ht="38.25" customHeight="1">
      <c r="A196" s="51" t="s">
        <v>90</v>
      </c>
      <c r="B196" s="13" t="s">
        <v>50</v>
      </c>
      <c r="C196" s="24" t="s">
        <v>315</v>
      </c>
      <c r="D196" s="24" t="s">
        <v>651</v>
      </c>
      <c r="E196" s="25">
        <v>903</v>
      </c>
      <c r="F196" s="131">
        <v>902.7</v>
      </c>
      <c r="G196" s="137">
        <f t="shared" si="9"/>
        <v>99.966777408637881</v>
      </c>
    </row>
    <row r="197" spans="1:7" ht="25.5">
      <c r="A197" s="51" t="s">
        <v>708</v>
      </c>
      <c r="B197" s="13" t="s">
        <v>50</v>
      </c>
      <c r="C197" s="24" t="s">
        <v>709</v>
      </c>
      <c r="D197" s="24" t="s">
        <v>651</v>
      </c>
      <c r="E197" s="25">
        <v>8312.7000000000007</v>
      </c>
      <c r="F197" s="131">
        <v>4156.3999999999996</v>
      </c>
      <c r="G197" s="137">
        <f t="shared" si="9"/>
        <v>50.000601489287469</v>
      </c>
    </row>
    <row r="198" spans="1:7" ht="25.5" customHeight="1">
      <c r="A198" s="12" t="s">
        <v>222</v>
      </c>
      <c r="B198" s="13" t="s">
        <v>50</v>
      </c>
      <c r="C198" s="24" t="s">
        <v>411</v>
      </c>
      <c r="D198" s="24"/>
      <c r="E198" s="25">
        <f>E199+E200</f>
        <v>16289.800000000001</v>
      </c>
      <c r="F198" s="25">
        <f>F199+F200</f>
        <v>15534.5</v>
      </c>
      <c r="G198" s="137">
        <f t="shared" si="9"/>
        <v>95.363356210634862</v>
      </c>
    </row>
    <row r="199" spans="1:7" ht="38.25">
      <c r="A199" s="51" t="s">
        <v>90</v>
      </c>
      <c r="B199" s="13" t="s">
        <v>50</v>
      </c>
      <c r="C199" s="24" t="s">
        <v>411</v>
      </c>
      <c r="D199" s="24" t="s">
        <v>89</v>
      </c>
      <c r="E199" s="25">
        <v>16286.6</v>
      </c>
      <c r="F199" s="131">
        <v>15531.3</v>
      </c>
      <c r="G199" s="137">
        <f t="shared" si="9"/>
        <v>95.362445200348745</v>
      </c>
    </row>
    <row r="200" spans="1:7" ht="21.75" customHeight="1">
      <c r="A200" s="51" t="s">
        <v>106</v>
      </c>
      <c r="B200" s="13" t="s">
        <v>50</v>
      </c>
      <c r="C200" s="24" t="s">
        <v>411</v>
      </c>
      <c r="D200" s="24" t="s">
        <v>105</v>
      </c>
      <c r="E200" s="25">
        <v>3.2</v>
      </c>
      <c r="F200" s="131">
        <v>3.2</v>
      </c>
      <c r="G200" s="137">
        <f t="shared" si="9"/>
        <v>100</v>
      </c>
    </row>
    <row r="201" spans="1:7" ht="42" customHeight="1">
      <c r="A201" s="50" t="s">
        <v>473</v>
      </c>
      <c r="B201" s="8" t="s">
        <v>50</v>
      </c>
      <c r="C201" s="22"/>
      <c r="D201" s="22"/>
      <c r="E201" s="21">
        <f>SUM(E202:E203)</f>
        <v>12947.1</v>
      </c>
      <c r="F201" s="21">
        <f>SUM(F202:F203)</f>
        <v>12822.4</v>
      </c>
      <c r="G201" s="137">
        <f t="shared" si="9"/>
        <v>99.036849950954263</v>
      </c>
    </row>
    <row r="202" spans="1:7" ht="17.25" customHeight="1">
      <c r="A202" s="51" t="s">
        <v>477</v>
      </c>
      <c r="B202" s="13" t="s">
        <v>50</v>
      </c>
      <c r="C202" s="24" t="s">
        <v>455</v>
      </c>
      <c r="D202" s="24" t="s">
        <v>89</v>
      </c>
      <c r="E202" s="25">
        <v>12822.4</v>
      </c>
      <c r="F202" s="131">
        <v>12822.4</v>
      </c>
      <c r="G202" s="137">
        <f t="shared" si="9"/>
        <v>100</v>
      </c>
    </row>
    <row r="203" spans="1:7" ht="17.25" customHeight="1">
      <c r="A203" s="51" t="s">
        <v>478</v>
      </c>
      <c r="B203" s="13" t="s">
        <v>50</v>
      </c>
      <c r="C203" s="24" t="s">
        <v>479</v>
      </c>
      <c r="D203" s="24" t="s">
        <v>89</v>
      </c>
      <c r="E203" s="25">
        <v>124.7</v>
      </c>
      <c r="F203" s="131">
        <v>0</v>
      </c>
      <c r="G203" s="137">
        <f t="shared" si="9"/>
        <v>0</v>
      </c>
    </row>
    <row r="204" spans="1:7" ht="30.75" customHeight="1">
      <c r="A204" s="50" t="s">
        <v>679</v>
      </c>
      <c r="B204" s="8" t="s">
        <v>680</v>
      </c>
      <c r="C204" s="24"/>
      <c r="D204" s="24"/>
      <c r="E204" s="21">
        <f t="shared" ref="E204:F206" si="13">E205</f>
        <v>87884.9</v>
      </c>
      <c r="F204" s="21">
        <f t="shared" si="13"/>
        <v>87884.9</v>
      </c>
      <c r="G204" s="137">
        <f t="shared" si="9"/>
        <v>100</v>
      </c>
    </row>
    <row r="205" spans="1:7" ht="44.25" customHeight="1">
      <c r="A205" s="50" t="s">
        <v>768</v>
      </c>
      <c r="B205" s="8" t="s">
        <v>680</v>
      </c>
      <c r="C205" s="22" t="s">
        <v>693</v>
      </c>
      <c r="D205" s="24"/>
      <c r="E205" s="21">
        <f t="shared" si="13"/>
        <v>87884.9</v>
      </c>
      <c r="F205" s="21">
        <f t="shared" si="13"/>
        <v>87884.9</v>
      </c>
      <c r="G205" s="137">
        <f t="shared" si="9"/>
        <v>100</v>
      </c>
    </row>
    <row r="206" spans="1:7" ht="20.25" customHeight="1">
      <c r="A206" s="50" t="s">
        <v>692</v>
      </c>
      <c r="B206" s="8" t="s">
        <v>680</v>
      </c>
      <c r="C206" s="22" t="s">
        <v>695</v>
      </c>
      <c r="D206" s="24"/>
      <c r="E206" s="21">
        <f t="shared" si="13"/>
        <v>87884.9</v>
      </c>
      <c r="F206" s="21">
        <f t="shared" si="13"/>
        <v>87884.9</v>
      </c>
      <c r="G206" s="137">
        <f t="shared" si="9"/>
        <v>100</v>
      </c>
    </row>
    <row r="207" spans="1:7" ht="42" customHeight="1">
      <c r="A207" s="51" t="s">
        <v>694</v>
      </c>
      <c r="B207" s="13" t="s">
        <v>680</v>
      </c>
      <c r="C207" s="24" t="s">
        <v>695</v>
      </c>
      <c r="D207" s="24" t="s">
        <v>89</v>
      </c>
      <c r="E207" s="25">
        <v>87884.9</v>
      </c>
      <c r="F207" s="131">
        <v>87884.9</v>
      </c>
      <c r="G207" s="137">
        <f t="shared" si="9"/>
        <v>100</v>
      </c>
    </row>
    <row r="208" spans="1:7" ht="34.5" hidden="1" customHeight="1">
      <c r="A208" s="51" t="s">
        <v>681</v>
      </c>
      <c r="B208" s="13" t="s">
        <v>680</v>
      </c>
      <c r="C208" s="24" t="s">
        <v>682</v>
      </c>
      <c r="D208" s="24"/>
      <c r="E208" s="25"/>
      <c r="F208" s="131"/>
      <c r="G208" s="137" t="e">
        <f t="shared" si="9"/>
        <v>#DIV/0!</v>
      </c>
    </row>
    <row r="209" spans="1:7" ht="38.25" hidden="1">
      <c r="A209" s="51" t="s">
        <v>90</v>
      </c>
      <c r="B209" s="13" t="s">
        <v>680</v>
      </c>
      <c r="C209" s="24" t="s">
        <v>682</v>
      </c>
      <c r="D209" s="24" t="s">
        <v>89</v>
      </c>
      <c r="E209" s="25"/>
      <c r="F209" s="131"/>
      <c r="G209" s="137" t="e">
        <f t="shared" si="9"/>
        <v>#DIV/0!</v>
      </c>
    </row>
    <row r="210" spans="1:7" ht="21" customHeight="1">
      <c r="A210" s="112" t="s">
        <v>75</v>
      </c>
      <c r="B210" s="22" t="s">
        <v>74</v>
      </c>
      <c r="C210" s="22"/>
      <c r="D210" s="22"/>
      <c r="E210" s="21">
        <f>E211+E224+E243+E262+E267</f>
        <v>693962.9</v>
      </c>
      <c r="F210" s="21">
        <f>F211+F224+F243+F262+F267</f>
        <v>682372.50000000012</v>
      </c>
      <c r="G210" s="137">
        <f t="shared" si="9"/>
        <v>98.32982426005772</v>
      </c>
    </row>
    <row r="211" spans="1:7" ht="21" customHeight="1">
      <c r="A211" s="50" t="s">
        <v>128</v>
      </c>
      <c r="B211" s="22" t="s">
        <v>171</v>
      </c>
      <c r="C211" s="22"/>
      <c r="D211" s="22"/>
      <c r="E211" s="21">
        <f>E212+E222</f>
        <v>205569.30000000002</v>
      </c>
      <c r="F211" s="21">
        <f>F212+F222</f>
        <v>201690.50000000003</v>
      </c>
      <c r="G211" s="137">
        <f t="shared" si="9"/>
        <v>98.113142380695962</v>
      </c>
    </row>
    <row r="212" spans="1:7" ht="44.25" customHeight="1">
      <c r="A212" s="112" t="s">
        <v>714</v>
      </c>
      <c r="B212" s="22" t="s">
        <v>171</v>
      </c>
      <c r="C212" s="22" t="s">
        <v>311</v>
      </c>
      <c r="D212" s="24"/>
      <c r="E212" s="21">
        <f>E213</f>
        <v>201069.6</v>
      </c>
      <c r="F212" s="120">
        <f>F213</f>
        <v>197254.90000000002</v>
      </c>
      <c r="G212" s="137">
        <f t="shared" ref="G212:G275" si="14">F212/E212*100</f>
        <v>98.102796245678121</v>
      </c>
    </row>
    <row r="213" spans="1:7" ht="25.5">
      <c r="A213" s="111" t="s">
        <v>120</v>
      </c>
      <c r="B213" s="22" t="s">
        <v>171</v>
      </c>
      <c r="C213" s="22" t="s">
        <v>312</v>
      </c>
      <c r="D213" s="22"/>
      <c r="E213" s="21">
        <f>E214</f>
        <v>201069.6</v>
      </c>
      <c r="F213" s="120">
        <f>F214</f>
        <v>197254.90000000002</v>
      </c>
      <c r="G213" s="137">
        <f t="shared" si="14"/>
        <v>98.102796245678121</v>
      </c>
    </row>
    <row r="214" spans="1:7" ht="25.5" customHeight="1">
      <c r="A214" s="101" t="s">
        <v>313</v>
      </c>
      <c r="B214" s="24" t="s">
        <v>171</v>
      </c>
      <c r="C214" s="24" t="s">
        <v>314</v>
      </c>
      <c r="D214" s="22"/>
      <c r="E214" s="25">
        <f>E215+E218</f>
        <v>201069.6</v>
      </c>
      <c r="F214" s="25">
        <f>F215+F218</f>
        <v>197254.90000000002</v>
      </c>
      <c r="G214" s="137">
        <f t="shared" si="14"/>
        <v>98.102796245678121</v>
      </c>
    </row>
    <row r="215" spans="1:7" ht="76.5">
      <c r="A215" s="101" t="s">
        <v>138</v>
      </c>
      <c r="B215" s="24" t="s">
        <v>171</v>
      </c>
      <c r="C215" s="24" t="s">
        <v>316</v>
      </c>
      <c r="D215" s="24"/>
      <c r="E215" s="25">
        <f>E216+E217</f>
        <v>121608.6</v>
      </c>
      <c r="F215" s="25">
        <f>F216+F217</f>
        <v>121608.6</v>
      </c>
      <c r="G215" s="137">
        <f t="shared" si="14"/>
        <v>100</v>
      </c>
    </row>
    <row r="216" spans="1:7" ht="25.5" customHeight="1">
      <c r="A216" s="12" t="s">
        <v>447</v>
      </c>
      <c r="B216" s="23" t="s">
        <v>171</v>
      </c>
      <c r="C216" s="24" t="s">
        <v>316</v>
      </c>
      <c r="D216" s="24" t="s">
        <v>399</v>
      </c>
      <c r="E216" s="25">
        <v>120411.1</v>
      </c>
      <c r="F216" s="131">
        <v>120411.1</v>
      </c>
      <c r="G216" s="137">
        <f t="shared" si="14"/>
        <v>100</v>
      </c>
    </row>
    <row r="217" spans="1:7" ht="18" customHeight="1">
      <c r="A217" s="12" t="s">
        <v>214</v>
      </c>
      <c r="B217" s="23" t="s">
        <v>171</v>
      </c>
      <c r="C217" s="24" t="s">
        <v>448</v>
      </c>
      <c r="D217" s="24" t="s">
        <v>399</v>
      </c>
      <c r="E217" s="25">
        <v>1197.5</v>
      </c>
      <c r="F217" s="131">
        <v>1197.5</v>
      </c>
      <c r="G217" s="137">
        <f t="shared" si="14"/>
        <v>100</v>
      </c>
    </row>
    <row r="218" spans="1:7" ht="43.5" customHeight="1">
      <c r="A218" s="101" t="s">
        <v>56</v>
      </c>
      <c r="B218" s="24" t="s">
        <v>171</v>
      </c>
      <c r="C218" s="24" t="s">
        <v>317</v>
      </c>
      <c r="D218" s="24"/>
      <c r="E218" s="25">
        <f>SUM(E219:E221)</f>
        <v>79461</v>
      </c>
      <c r="F218" s="25">
        <f>SUM(F219:F221)</f>
        <v>75646.3</v>
      </c>
      <c r="G218" s="137">
        <f t="shared" si="14"/>
        <v>95.199280150010708</v>
      </c>
    </row>
    <row r="219" spans="1:7" ht="27.75" customHeight="1">
      <c r="A219" s="101" t="s">
        <v>447</v>
      </c>
      <c r="B219" s="13" t="s">
        <v>390</v>
      </c>
      <c r="C219" s="24" t="s">
        <v>317</v>
      </c>
      <c r="D219" s="24" t="s">
        <v>399</v>
      </c>
      <c r="E219" s="25">
        <v>32118</v>
      </c>
      <c r="F219" s="131">
        <v>31806.799999999999</v>
      </c>
      <c r="G219" s="137">
        <f t="shared" si="14"/>
        <v>99.031072918612622</v>
      </c>
    </row>
    <row r="220" spans="1:7" ht="17.25" customHeight="1">
      <c r="A220" s="101" t="s">
        <v>214</v>
      </c>
      <c r="B220" s="13" t="s">
        <v>390</v>
      </c>
      <c r="C220" s="24" t="s">
        <v>35</v>
      </c>
      <c r="D220" s="24" t="s">
        <v>399</v>
      </c>
      <c r="E220" s="25">
        <v>34447</v>
      </c>
      <c r="F220" s="131">
        <v>33346.400000000001</v>
      </c>
      <c r="G220" s="137">
        <f t="shared" si="14"/>
        <v>96.804946729758768</v>
      </c>
    </row>
    <row r="221" spans="1:7" ht="18.75" customHeight="1">
      <c r="A221" s="12" t="s">
        <v>483</v>
      </c>
      <c r="B221" s="13" t="s">
        <v>390</v>
      </c>
      <c r="C221" s="24" t="s">
        <v>484</v>
      </c>
      <c r="D221" s="24" t="s">
        <v>399</v>
      </c>
      <c r="E221" s="25">
        <v>12896</v>
      </c>
      <c r="F221" s="131">
        <v>10493.1</v>
      </c>
      <c r="G221" s="137">
        <f t="shared" si="14"/>
        <v>81.367090570719597</v>
      </c>
    </row>
    <row r="222" spans="1:7" ht="51" customHeight="1">
      <c r="A222" s="50" t="s">
        <v>678</v>
      </c>
      <c r="B222" s="8" t="s">
        <v>390</v>
      </c>
      <c r="C222" s="22" t="s">
        <v>411</v>
      </c>
      <c r="D222" s="22"/>
      <c r="E222" s="21">
        <f>E223</f>
        <v>4499.7</v>
      </c>
      <c r="F222" s="21">
        <f>F223</f>
        <v>4435.6000000000004</v>
      </c>
      <c r="G222" s="137">
        <f t="shared" si="14"/>
        <v>98.575460586261315</v>
      </c>
    </row>
    <row r="223" spans="1:7" ht="25.5">
      <c r="A223" s="12" t="s">
        <v>222</v>
      </c>
      <c r="B223" s="13" t="s">
        <v>390</v>
      </c>
      <c r="C223" s="24" t="s">
        <v>411</v>
      </c>
      <c r="D223" s="24" t="s">
        <v>89</v>
      </c>
      <c r="E223" s="25">
        <v>4499.7</v>
      </c>
      <c r="F223" s="131">
        <v>4435.6000000000004</v>
      </c>
      <c r="G223" s="137">
        <f t="shared" si="14"/>
        <v>98.575460586261315</v>
      </c>
    </row>
    <row r="224" spans="1:7" ht="18.75" customHeight="1">
      <c r="A224" s="53" t="s">
        <v>129</v>
      </c>
      <c r="B224" s="22" t="s">
        <v>172</v>
      </c>
      <c r="C224" s="22"/>
      <c r="D224" s="22"/>
      <c r="E224" s="21">
        <f>E225+E240</f>
        <v>398607.4</v>
      </c>
      <c r="F224" s="21">
        <f>F225+F240</f>
        <v>395427.3</v>
      </c>
      <c r="G224" s="137">
        <f t="shared" si="14"/>
        <v>99.20219745042364</v>
      </c>
    </row>
    <row r="225" spans="1:7" ht="31.5" customHeight="1">
      <c r="A225" s="53" t="s">
        <v>99</v>
      </c>
      <c r="B225" s="22" t="s">
        <v>172</v>
      </c>
      <c r="C225" s="22" t="s">
        <v>318</v>
      </c>
      <c r="D225" s="22"/>
      <c r="E225" s="21">
        <f>E226</f>
        <v>387525.5</v>
      </c>
      <c r="F225" s="120">
        <f>F226</f>
        <v>384381.5</v>
      </c>
      <c r="G225" s="137">
        <f t="shared" si="14"/>
        <v>99.188698550159927</v>
      </c>
    </row>
    <row r="226" spans="1:7" ht="39.75" customHeight="1">
      <c r="A226" s="101" t="s">
        <v>319</v>
      </c>
      <c r="B226" s="24" t="s">
        <v>172</v>
      </c>
      <c r="C226" s="24" t="s">
        <v>318</v>
      </c>
      <c r="D226" s="22"/>
      <c r="E226" s="25">
        <f>E227+E230+E234+E235+E236+E237+E238+E239</f>
        <v>387525.5</v>
      </c>
      <c r="F226" s="25">
        <f>F227+F230+F234+F235+F236+F237+F238+F239</f>
        <v>384381.5</v>
      </c>
      <c r="G226" s="137">
        <f t="shared" si="14"/>
        <v>99.188698550159927</v>
      </c>
    </row>
    <row r="227" spans="1:7" ht="102">
      <c r="A227" s="101" t="s">
        <v>139</v>
      </c>
      <c r="B227" s="24" t="s">
        <v>172</v>
      </c>
      <c r="C227" s="24" t="s">
        <v>321</v>
      </c>
      <c r="D227" s="24"/>
      <c r="E227" s="25">
        <f>SUM(E228:E229)</f>
        <v>215076.7</v>
      </c>
      <c r="F227" s="25">
        <f>SUM(F228:F229)</f>
        <v>215076.7</v>
      </c>
      <c r="G227" s="137">
        <f t="shared" si="14"/>
        <v>100</v>
      </c>
    </row>
    <row r="228" spans="1:7" ht="30" customHeight="1">
      <c r="A228" s="12" t="s">
        <v>447</v>
      </c>
      <c r="B228" s="23" t="s">
        <v>172</v>
      </c>
      <c r="C228" s="24" t="s">
        <v>321</v>
      </c>
      <c r="D228" s="24" t="s">
        <v>399</v>
      </c>
      <c r="E228" s="25">
        <v>212922.7</v>
      </c>
      <c r="F228" s="131">
        <v>212922.7</v>
      </c>
      <c r="G228" s="137">
        <f t="shared" si="14"/>
        <v>100</v>
      </c>
    </row>
    <row r="229" spans="1:7" ht="18" customHeight="1">
      <c r="A229" s="12" t="s">
        <v>214</v>
      </c>
      <c r="B229" s="23" t="s">
        <v>172</v>
      </c>
      <c r="C229" s="24" t="s">
        <v>449</v>
      </c>
      <c r="D229" s="24" t="s">
        <v>399</v>
      </c>
      <c r="E229" s="25">
        <v>2154</v>
      </c>
      <c r="F229" s="131">
        <v>2154</v>
      </c>
      <c r="G229" s="137">
        <f t="shared" si="14"/>
        <v>100</v>
      </c>
    </row>
    <row r="230" spans="1:7" ht="42" customHeight="1">
      <c r="A230" s="101" t="s">
        <v>140</v>
      </c>
      <c r="B230" s="24" t="s">
        <v>172</v>
      </c>
      <c r="C230" s="24" t="s">
        <v>322</v>
      </c>
      <c r="D230" s="24"/>
      <c r="E230" s="25">
        <f>SUM(E231:E233)</f>
        <v>126721</v>
      </c>
      <c r="F230" s="25">
        <f>SUM(F231:F233)</f>
        <v>123577.00000000001</v>
      </c>
      <c r="G230" s="137">
        <f t="shared" si="14"/>
        <v>97.518958972861654</v>
      </c>
    </row>
    <row r="231" spans="1:7" ht="28.5" customHeight="1">
      <c r="A231" s="12" t="s">
        <v>447</v>
      </c>
      <c r="B231" s="23" t="s">
        <v>172</v>
      </c>
      <c r="C231" s="24" t="s">
        <v>322</v>
      </c>
      <c r="D231" s="24" t="s">
        <v>399</v>
      </c>
      <c r="E231" s="25">
        <v>59727</v>
      </c>
      <c r="F231" s="131">
        <v>58745.9</v>
      </c>
      <c r="G231" s="137">
        <f t="shared" si="14"/>
        <v>98.357359318231289</v>
      </c>
    </row>
    <row r="232" spans="1:7" ht="15" customHeight="1">
      <c r="A232" s="12" t="s">
        <v>214</v>
      </c>
      <c r="B232" s="23" t="s">
        <v>172</v>
      </c>
      <c r="C232" s="24" t="s">
        <v>42</v>
      </c>
      <c r="D232" s="24" t="s">
        <v>399</v>
      </c>
      <c r="E232" s="25">
        <v>62886</v>
      </c>
      <c r="F232" s="131">
        <v>62044.3</v>
      </c>
      <c r="G232" s="137">
        <f t="shared" si="14"/>
        <v>98.66154629011227</v>
      </c>
    </row>
    <row r="233" spans="1:7" ht="18.75" customHeight="1">
      <c r="A233" s="12" t="s">
        <v>483</v>
      </c>
      <c r="B233" s="23" t="s">
        <v>172</v>
      </c>
      <c r="C233" s="24" t="s">
        <v>485</v>
      </c>
      <c r="D233" s="24" t="s">
        <v>399</v>
      </c>
      <c r="E233" s="25">
        <v>4108</v>
      </c>
      <c r="F233" s="131">
        <v>2786.8</v>
      </c>
      <c r="G233" s="137">
        <f t="shared" si="14"/>
        <v>67.83836416747809</v>
      </c>
    </row>
    <row r="234" spans="1:7" ht="27.75" customHeight="1">
      <c r="A234" s="102" t="s">
        <v>497</v>
      </c>
      <c r="B234" s="23" t="s">
        <v>172</v>
      </c>
      <c r="C234" s="24" t="s">
        <v>499</v>
      </c>
      <c r="D234" s="24" t="s">
        <v>425</v>
      </c>
      <c r="E234" s="25">
        <v>17026.900000000001</v>
      </c>
      <c r="F234" s="131">
        <v>17026.900000000001</v>
      </c>
      <c r="G234" s="137">
        <f t="shared" si="14"/>
        <v>100</v>
      </c>
    </row>
    <row r="235" spans="1:7" ht="29.25" customHeight="1">
      <c r="A235" s="102" t="s">
        <v>716</v>
      </c>
      <c r="B235" s="23" t="s">
        <v>172</v>
      </c>
      <c r="C235" s="24" t="s">
        <v>500</v>
      </c>
      <c r="D235" s="24" t="s">
        <v>425</v>
      </c>
      <c r="E235" s="25">
        <v>14499.6</v>
      </c>
      <c r="F235" s="131">
        <v>14499.6</v>
      </c>
      <c r="G235" s="137">
        <f t="shared" si="14"/>
        <v>100</v>
      </c>
    </row>
    <row r="236" spans="1:7" ht="29.25" customHeight="1">
      <c r="A236" s="102" t="s">
        <v>717</v>
      </c>
      <c r="B236" s="23" t="s">
        <v>172</v>
      </c>
      <c r="C236" s="24" t="s">
        <v>718</v>
      </c>
      <c r="D236" s="24" t="s">
        <v>425</v>
      </c>
      <c r="E236" s="25">
        <v>12780.6</v>
      </c>
      <c r="F236" s="131">
        <v>12780.6</v>
      </c>
      <c r="G236" s="137">
        <f t="shared" si="14"/>
        <v>100</v>
      </c>
    </row>
    <row r="237" spans="1:7" ht="43.5" customHeight="1">
      <c r="A237" s="102" t="s">
        <v>719</v>
      </c>
      <c r="B237" s="23" t="s">
        <v>172</v>
      </c>
      <c r="C237" s="24" t="s">
        <v>720</v>
      </c>
      <c r="D237" s="24" t="s">
        <v>425</v>
      </c>
      <c r="E237" s="25">
        <v>990</v>
      </c>
      <c r="F237" s="131">
        <v>990</v>
      </c>
      <c r="G237" s="137">
        <f t="shared" si="14"/>
        <v>100</v>
      </c>
    </row>
    <row r="238" spans="1:7" ht="44.25" customHeight="1">
      <c r="A238" s="102" t="s">
        <v>721</v>
      </c>
      <c r="B238" s="23" t="s">
        <v>172</v>
      </c>
      <c r="C238" s="24" t="s">
        <v>722</v>
      </c>
      <c r="D238" s="24" t="s">
        <v>399</v>
      </c>
      <c r="E238" s="25">
        <v>82</v>
      </c>
      <c r="F238" s="131">
        <v>82</v>
      </c>
      <c r="G238" s="137">
        <f t="shared" si="14"/>
        <v>100</v>
      </c>
    </row>
    <row r="239" spans="1:7" ht="30" customHeight="1">
      <c r="A239" s="12" t="s">
        <v>781</v>
      </c>
      <c r="B239" s="23" t="s">
        <v>172</v>
      </c>
      <c r="C239" s="24" t="s">
        <v>746</v>
      </c>
      <c r="D239" s="24" t="s">
        <v>425</v>
      </c>
      <c r="E239" s="25">
        <v>348.7</v>
      </c>
      <c r="F239" s="131">
        <v>348.7</v>
      </c>
      <c r="G239" s="137">
        <f t="shared" si="14"/>
        <v>100</v>
      </c>
    </row>
    <row r="240" spans="1:7" ht="53.25" customHeight="1">
      <c r="A240" s="50" t="s">
        <v>678</v>
      </c>
      <c r="B240" s="8" t="s">
        <v>54</v>
      </c>
      <c r="C240" s="22" t="s">
        <v>310</v>
      </c>
      <c r="D240" s="22"/>
      <c r="E240" s="21">
        <f>E241+E242</f>
        <v>11081.9</v>
      </c>
      <c r="F240" s="21">
        <f>F241+F242</f>
        <v>11045.8</v>
      </c>
      <c r="G240" s="137">
        <f t="shared" si="14"/>
        <v>99.674243586388613</v>
      </c>
    </row>
    <row r="241" spans="1:7" ht="27.75" customHeight="1">
      <c r="A241" s="12" t="s">
        <v>222</v>
      </c>
      <c r="B241" s="13" t="s">
        <v>54</v>
      </c>
      <c r="C241" s="24" t="s">
        <v>411</v>
      </c>
      <c r="D241" s="24" t="s">
        <v>89</v>
      </c>
      <c r="E241" s="25">
        <v>8922.4</v>
      </c>
      <c r="F241" s="131">
        <v>8886.2999999999993</v>
      </c>
      <c r="G241" s="137">
        <f t="shared" si="14"/>
        <v>99.5954003407155</v>
      </c>
    </row>
    <row r="242" spans="1:7" ht="20.25" customHeight="1">
      <c r="A242" s="12" t="s">
        <v>698</v>
      </c>
      <c r="B242" s="13" t="s">
        <v>54</v>
      </c>
      <c r="C242" s="24" t="s">
        <v>699</v>
      </c>
      <c r="D242" s="24" t="s">
        <v>89</v>
      </c>
      <c r="E242" s="25">
        <v>2159.5</v>
      </c>
      <c r="F242" s="131">
        <v>2159.5</v>
      </c>
      <c r="G242" s="137">
        <f t="shared" si="14"/>
        <v>100</v>
      </c>
    </row>
    <row r="243" spans="1:7" ht="21.75" customHeight="1">
      <c r="A243" s="50" t="s">
        <v>376</v>
      </c>
      <c r="B243" s="22" t="s">
        <v>377</v>
      </c>
      <c r="C243" s="24"/>
      <c r="D243" s="24"/>
      <c r="E243" s="21">
        <f>E244+E253+E260</f>
        <v>73970.2</v>
      </c>
      <c r="F243" s="21">
        <f>F244+F253+F260</f>
        <v>69726.399999999994</v>
      </c>
      <c r="G243" s="137">
        <f t="shared" si="14"/>
        <v>94.26282475915977</v>
      </c>
    </row>
    <row r="244" spans="1:7" ht="38.25" customHeight="1">
      <c r="A244" s="53" t="s">
        <v>770</v>
      </c>
      <c r="B244" s="22" t="s">
        <v>377</v>
      </c>
      <c r="C244" s="22" t="s">
        <v>354</v>
      </c>
      <c r="D244" s="24"/>
      <c r="E244" s="21">
        <f>E245</f>
        <v>28077.7</v>
      </c>
      <c r="F244" s="120">
        <f>F245</f>
        <v>28077.7</v>
      </c>
      <c r="G244" s="137">
        <f t="shared" si="14"/>
        <v>100</v>
      </c>
    </row>
    <row r="245" spans="1:7" ht="40.5" customHeight="1">
      <c r="A245" s="12" t="s">
        <v>112</v>
      </c>
      <c r="B245" s="24" t="s">
        <v>377</v>
      </c>
      <c r="C245" s="24" t="s">
        <v>355</v>
      </c>
      <c r="D245" s="24"/>
      <c r="E245" s="25">
        <f>E246</f>
        <v>28077.7</v>
      </c>
      <c r="F245" s="131">
        <f>F246</f>
        <v>28077.7</v>
      </c>
      <c r="G245" s="137">
        <f t="shared" si="14"/>
        <v>100</v>
      </c>
    </row>
    <row r="246" spans="1:7" ht="18.75" customHeight="1">
      <c r="A246" s="101" t="s">
        <v>356</v>
      </c>
      <c r="B246" s="24" t="s">
        <v>377</v>
      </c>
      <c r="C246" s="24" t="s">
        <v>357</v>
      </c>
      <c r="D246" s="24"/>
      <c r="E246" s="25">
        <f>E247+E251</f>
        <v>28077.7</v>
      </c>
      <c r="F246" s="25">
        <f>F247+F251</f>
        <v>28077.7</v>
      </c>
      <c r="G246" s="137">
        <f t="shared" si="14"/>
        <v>100</v>
      </c>
    </row>
    <row r="247" spans="1:7" ht="27" customHeight="1">
      <c r="A247" s="12" t="s">
        <v>113</v>
      </c>
      <c r="B247" s="24" t="s">
        <v>377</v>
      </c>
      <c r="C247" s="24" t="s">
        <v>358</v>
      </c>
      <c r="D247" s="24"/>
      <c r="E247" s="25">
        <f>E248</f>
        <v>20867</v>
      </c>
      <c r="F247" s="131">
        <f>F248</f>
        <v>20867</v>
      </c>
      <c r="G247" s="137">
        <f t="shared" si="14"/>
        <v>100</v>
      </c>
    </row>
    <row r="248" spans="1:7" ht="16.5" customHeight="1">
      <c r="A248" s="12" t="s">
        <v>214</v>
      </c>
      <c r="B248" s="24" t="s">
        <v>377</v>
      </c>
      <c r="C248" s="24" t="s">
        <v>358</v>
      </c>
      <c r="D248" s="24" t="s">
        <v>399</v>
      </c>
      <c r="E248" s="25">
        <v>20867</v>
      </c>
      <c r="F248" s="131">
        <v>20867</v>
      </c>
      <c r="G248" s="137">
        <f t="shared" si="14"/>
        <v>100</v>
      </c>
    </row>
    <row r="249" spans="1:7" ht="16.5" hidden="1" customHeight="1">
      <c r="A249" s="12" t="s">
        <v>477</v>
      </c>
      <c r="B249" s="24" t="s">
        <v>377</v>
      </c>
      <c r="C249" s="24" t="s">
        <v>771</v>
      </c>
      <c r="D249" s="24" t="s">
        <v>425</v>
      </c>
      <c r="E249" s="25"/>
      <c r="F249" s="131"/>
      <c r="G249" s="137" t="e">
        <f t="shared" si="14"/>
        <v>#DIV/0!</v>
      </c>
    </row>
    <row r="250" spans="1:7" ht="17.25" hidden="1" customHeight="1">
      <c r="A250" s="12" t="s">
        <v>428</v>
      </c>
      <c r="B250" s="24" t="s">
        <v>377</v>
      </c>
      <c r="C250" s="32" t="s">
        <v>772</v>
      </c>
      <c r="D250" s="24" t="s">
        <v>425</v>
      </c>
      <c r="E250" s="25"/>
      <c r="F250" s="131"/>
      <c r="G250" s="137" t="e">
        <f t="shared" si="14"/>
        <v>#DIV/0!</v>
      </c>
    </row>
    <row r="251" spans="1:7" ht="30" customHeight="1">
      <c r="A251" s="12" t="s">
        <v>782</v>
      </c>
      <c r="B251" s="24" t="s">
        <v>377</v>
      </c>
      <c r="C251" s="32" t="s">
        <v>783</v>
      </c>
      <c r="D251" s="24"/>
      <c r="E251" s="25">
        <f>E252</f>
        <v>7210.7</v>
      </c>
      <c r="F251" s="131">
        <f>F252</f>
        <v>7210.7</v>
      </c>
      <c r="G251" s="137">
        <f t="shared" si="14"/>
        <v>100</v>
      </c>
    </row>
    <row r="252" spans="1:7" ht="19.5" customHeight="1">
      <c r="A252" s="12" t="s">
        <v>214</v>
      </c>
      <c r="B252" s="24" t="s">
        <v>377</v>
      </c>
      <c r="C252" s="32" t="s">
        <v>783</v>
      </c>
      <c r="D252" s="24" t="s">
        <v>399</v>
      </c>
      <c r="E252" s="25">
        <v>7210.7</v>
      </c>
      <c r="F252" s="131">
        <v>7210.7</v>
      </c>
      <c r="G252" s="137">
        <f t="shared" si="14"/>
        <v>100</v>
      </c>
    </row>
    <row r="253" spans="1:7" ht="29.25" customHeight="1">
      <c r="A253" s="50" t="s">
        <v>100</v>
      </c>
      <c r="B253" s="22" t="s">
        <v>377</v>
      </c>
      <c r="C253" s="22" t="s">
        <v>323</v>
      </c>
      <c r="D253" s="22"/>
      <c r="E253" s="21">
        <f>E254</f>
        <v>44848</v>
      </c>
      <c r="F253" s="21">
        <f>F254</f>
        <v>40604.199999999997</v>
      </c>
      <c r="G253" s="137">
        <f t="shared" si="14"/>
        <v>90.537370674277554</v>
      </c>
    </row>
    <row r="254" spans="1:7" ht="38.25" customHeight="1">
      <c r="A254" s="51" t="s">
        <v>324</v>
      </c>
      <c r="B254" s="24" t="s">
        <v>377</v>
      </c>
      <c r="C254" s="24" t="s">
        <v>325</v>
      </c>
      <c r="D254" s="22"/>
      <c r="E254" s="25">
        <f>E255+E257</f>
        <v>44848</v>
      </c>
      <c r="F254" s="25">
        <f>F255+F257</f>
        <v>40604.199999999997</v>
      </c>
      <c r="G254" s="137">
        <f t="shared" si="14"/>
        <v>90.537370674277554</v>
      </c>
    </row>
    <row r="255" spans="1:7" ht="15.75" customHeight="1">
      <c r="A255" s="101" t="s">
        <v>522</v>
      </c>
      <c r="B255" s="24" t="s">
        <v>377</v>
      </c>
      <c r="C255" s="24" t="s">
        <v>326</v>
      </c>
      <c r="D255" s="24"/>
      <c r="E255" s="25">
        <f>E256</f>
        <v>22211</v>
      </c>
      <c r="F255" s="131">
        <f>F256</f>
        <v>21391</v>
      </c>
      <c r="G255" s="137">
        <f t="shared" si="14"/>
        <v>96.308135608482274</v>
      </c>
    </row>
    <row r="256" spans="1:7" ht="19.5" customHeight="1">
      <c r="A256" s="12" t="s">
        <v>214</v>
      </c>
      <c r="B256" s="24" t="s">
        <v>377</v>
      </c>
      <c r="C256" s="24" t="s">
        <v>326</v>
      </c>
      <c r="D256" s="24" t="s">
        <v>399</v>
      </c>
      <c r="E256" s="25">
        <v>22211</v>
      </c>
      <c r="F256" s="131">
        <v>21391</v>
      </c>
      <c r="G256" s="137">
        <f t="shared" si="14"/>
        <v>96.308135608482274</v>
      </c>
    </row>
    <row r="257" spans="1:7" ht="19.5" customHeight="1">
      <c r="A257" s="101" t="s">
        <v>523</v>
      </c>
      <c r="B257" s="24" t="s">
        <v>377</v>
      </c>
      <c r="C257" s="24" t="s">
        <v>412</v>
      </c>
      <c r="D257" s="24"/>
      <c r="E257" s="25">
        <f>SUM(E258:E259)</f>
        <v>22637</v>
      </c>
      <c r="F257" s="25">
        <f>SUM(F258:F259)</f>
        <v>19213.2</v>
      </c>
      <c r="G257" s="137">
        <f t="shared" si="14"/>
        <v>84.875204311525394</v>
      </c>
    </row>
    <row r="258" spans="1:7" ht="18" customHeight="1">
      <c r="A258" s="12" t="s">
        <v>214</v>
      </c>
      <c r="B258" s="24" t="s">
        <v>377</v>
      </c>
      <c r="C258" s="24" t="s">
        <v>412</v>
      </c>
      <c r="D258" s="24" t="s">
        <v>399</v>
      </c>
      <c r="E258" s="25">
        <v>20845</v>
      </c>
      <c r="F258" s="131">
        <v>17724</v>
      </c>
      <c r="G258" s="137">
        <f t="shared" si="14"/>
        <v>85.027584552650509</v>
      </c>
    </row>
    <row r="259" spans="1:7" ht="17.25" customHeight="1">
      <c r="A259" s="12" t="s">
        <v>773</v>
      </c>
      <c r="B259" s="24" t="s">
        <v>377</v>
      </c>
      <c r="C259" s="24" t="s">
        <v>429</v>
      </c>
      <c r="D259" s="24" t="s">
        <v>399</v>
      </c>
      <c r="E259" s="25">
        <v>1792</v>
      </c>
      <c r="F259" s="131">
        <v>1489.2</v>
      </c>
      <c r="G259" s="137">
        <f t="shared" si="14"/>
        <v>83.102678571428584</v>
      </c>
    </row>
    <row r="260" spans="1:7" ht="54" customHeight="1">
      <c r="A260" s="50" t="s">
        <v>678</v>
      </c>
      <c r="B260" s="8" t="s">
        <v>508</v>
      </c>
      <c r="C260" s="22" t="s">
        <v>411</v>
      </c>
      <c r="D260" s="22"/>
      <c r="E260" s="21">
        <f>E261</f>
        <v>1044.5</v>
      </c>
      <c r="F260" s="21">
        <f>F261</f>
        <v>1044.5</v>
      </c>
      <c r="G260" s="137">
        <f t="shared" si="14"/>
        <v>100</v>
      </c>
    </row>
    <row r="261" spans="1:7" ht="30.75" customHeight="1">
      <c r="A261" s="12" t="s">
        <v>222</v>
      </c>
      <c r="B261" s="13" t="s">
        <v>508</v>
      </c>
      <c r="C261" s="24" t="s">
        <v>411</v>
      </c>
      <c r="D261" s="24" t="s">
        <v>89</v>
      </c>
      <c r="E261" s="25">
        <v>1044.5</v>
      </c>
      <c r="F261" s="131">
        <v>1044.5</v>
      </c>
      <c r="G261" s="137">
        <f t="shared" si="14"/>
        <v>100</v>
      </c>
    </row>
    <row r="262" spans="1:7" ht="19.5" customHeight="1">
      <c r="A262" s="50" t="s">
        <v>130</v>
      </c>
      <c r="B262" s="22" t="s">
        <v>178</v>
      </c>
      <c r="C262" s="22"/>
      <c r="D262" s="22"/>
      <c r="E262" s="21">
        <f t="shared" ref="E262:F265" si="15">E263</f>
        <v>650</v>
      </c>
      <c r="F262" s="120">
        <f t="shared" si="15"/>
        <v>471</v>
      </c>
      <c r="G262" s="137">
        <f t="shared" si="14"/>
        <v>72.461538461538467</v>
      </c>
    </row>
    <row r="263" spans="1:7" ht="44.25" customHeight="1">
      <c r="A263" s="112" t="s">
        <v>727</v>
      </c>
      <c r="B263" s="22" t="s">
        <v>178</v>
      </c>
      <c r="C263" s="22" t="s">
        <v>524</v>
      </c>
      <c r="D263" s="22"/>
      <c r="E263" s="21">
        <f t="shared" si="15"/>
        <v>650</v>
      </c>
      <c r="F263" s="120">
        <f t="shared" si="15"/>
        <v>471</v>
      </c>
      <c r="G263" s="137">
        <f t="shared" si="14"/>
        <v>72.461538461538467</v>
      </c>
    </row>
    <row r="264" spans="1:7" ht="30" customHeight="1">
      <c r="A264" s="102" t="s">
        <v>342</v>
      </c>
      <c r="B264" s="24" t="s">
        <v>178</v>
      </c>
      <c r="C264" s="24" t="s">
        <v>343</v>
      </c>
      <c r="D264" s="22"/>
      <c r="E264" s="25">
        <f t="shared" si="15"/>
        <v>650</v>
      </c>
      <c r="F264" s="131">
        <f t="shared" si="15"/>
        <v>471</v>
      </c>
      <c r="G264" s="137">
        <f t="shared" si="14"/>
        <v>72.461538461538467</v>
      </c>
    </row>
    <row r="265" spans="1:7" ht="16.5" customHeight="1">
      <c r="A265" s="51" t="s">
        <v>118</v>
      </c>
      <c r="B265" s="24" t="s">
        <v>178</v>
      </c>
      <c r="C265" s="24" t="s">
        <v>344</v>
      </c>
      <c r="D265" s="24"/>
      <c r="E265" s="25">
        <f t="shared" si="15"/>
        <v>650</v>
      </c>
      <c r="F265" s="131">
        <f t="shared" si="15"/>
        <v>471</v>
      </c>
      <c r="G265" s="137">
        <f t="shared" si="14"/>
        <v>72.461538461538467</v>
      </c>
    </row>
    <row r="266" spans="1:7" ht="43.5" customHeight="1">
      <c r="A266" s="12" t="s">
        <v>90</v>
      </c>
      <c r="B266" s="24" t="s">
        <v>178</v>
      </c>
      <c r="C266" s="24" t="s">
        <v>344</v>
      </c>
      <c r="D266" s="24" t="s">
        <v>89</v>
      </c>
      <c r="E266" s="25">
        <v>650</v>
      </c>
      <c r="F266" s="131">
        <v>471</v>
      </c>
      <c r="G266" s="137">
        <f t="shared" si="14"/>
        <v>72.461538461538467</v>
      </c>
    </row>
    <row r="267" spans="1:7" ht="21.75" customHeight="1">
      <c r="A267" s="50" t="s">
        <v>63</v>
      </c>
      <c r="B267" s="22" t="s">
        <v>174</v>
      </c>
      <c r="C267" s="22"/>
      <c r="D267" s="22"/>
      <c r="E267" s="21">
        <f>E268+E275</f>
        <v>15166</v>
      </c>
      <c r="F267" s="21">
        <f>F268+F275</f>
        <v>15057.3</v>
      </c>
      <c r="G267" s="137">
        <f t="shared" si="14"/>
        <v>99.283265198470261</v>
      </c>
    </row>
    <row r="268" spans="1:7" ht="43.5" customHeight="1">
      <c r="A268" s="50" t="s">
        <v>723</v>
      </c>
      <c r="B268" s="22" t="s">
        <v>174</v>
      </c>
      <c r="C268" s="22" t="s">
        <v>327</v>
      </c>
      <c r="D268" s="22"/>
      <c r="E268" s="21">
        <f>E269</f>
        <v>11150.5</v>
      </c>
      <c r="F268" s="120">
        <f>F269</f>
        <v>11068.3</v>
      </c>
      <c r="G268" s="137">
        <f t="shared" si="14"/>
        <v>99.262813326756643</v>
      </c>
    </row>
    <row r="269" spans="1:7" ht="33" customHeight="1">
      <c r="A269" s="51" t="s">
        <v>328</v>
      </c>
      <c r="B269" s="24" t="s">
        <v>174</v>
      </c>
      <c r="C269" s="24" t="s">
        <v>330</v>
      </c>
      <c r="D269" s="24"/>
      <c r="E269" s="25">
        <f>E270</f>
        <v>11150.5</v>
      </c>
      <c r="F269" s="131">
        <f>F270</f>
        <v>11068.3</v>
      </c>
      <c r="G269" s="137">
        <f t="shared" si="14"/>
        <v>99.262813326756643</v>
      </c>
    </row>
    <row r="270" spans="1:7" ht="54.75" customHeight="1">
      <c r="A270" s="51" t="s">
        <v>101</v>
      </c>
      <c r="B270" s="24" t="s">
        <v>174</v>
      </c>
      <c r="C270" s="24" t="s">
        <v>330</v>
      </c>
      <c r="D270" s="24"/>
      <c r="E270" s="25">
        <f>SUM(E271:E274)</f>
        <v>11150.5</v>
      </c>
      <c r="F270" s="25">
        <f>SUM(F271:F274)</f>
        <v>11068.3</v>
      </c>
      <c r="G270" s="137">
        <f t="shared" si="14"/>
        <v>99.262813326756643</v>
      </c>
    </row>
    <row r="271" spans="1:7" ht="30" customHeight="1">
      <c r="A271" s="101" t="s">
        <v>215</v>
      </c>
      <c r="B271" s="24" t="s">
        <v>174</v>
      </c>
      <c r="C271" s="24" t="s">
        <v>330</v>
      </c>
      <c r="D271" s="24" t="s">
        <v>212</v>
      </c>
      <c r="E271" s="25">
        <v>8214</v>
      </c>
      <c r="F271" s="131">
        <v>8207.4</v>
      </c>
      <c r="G271" s="137">
        <f t="shared" si="14"/>
        <v>99.919649379108833</v>
      </c>
    </row>
    <row r="272" spans="1:7" ht="43.5" customHeight="1">
      <c r="A272" s="51" t="s">
        <v>90</v>
      </c>
      <c r="B272" s="24" t="s">
        <v>174</v>
      </c>
      <c r="C272" s="24" t="s">
        <v>330</v>
      </c>
      <c r="D272" s="24" t="s">
        <v>89</v>
      </c>
      <c r="E272" s="25">
        <v>2844.5</v>
      </c>
      <c r="F272" s="131">
        <v>2770.2</v>
      </c>
      <c r="G272" s="137">
        <f t="shared" si="14"/>
        <v>97.387941641764812</v>
      </c>
    </row>
    <row r="273" spans="1:7" ht="22.5" customHeight="1">
      <c r="A273" s="51" t="s">
        <v>748</v>
      </c>
      <c r="B273" s="24" t="s">
        <v>174</v>
      </c>
      <c r="C273" s="24" t="s">
        <v>330</v>
      </c>
      <c r="D273" s="24" t="s">
        <v>747</v>
      </c>
      <c r="E273" s="25">
        <v>90</v>
      </c>
      <c r="F273" s="131">
        <v>90</v>
      </c>
      <c r="G273" s="137">
        <f t="shared" si="14"/>
        <v>100</v>
      </c>
    </row>
    <row r="274" spans="1:7" ht="21" customHeight="1">
      <c r="A274" s="51" t="s">
        <v>106</v>
      </c>
      <c r="B274" s="24" t="s">
        <v>174</v>
      </c>
      <c r="C274" s="24" t="s">
        <v>330</v>
      </c>
      <c r="D274" s="24" t="s">
        <v>105</v>
      </c>
      <c r="E274" s="25">
        <v>2</v>
      </c>
      <c r="F274" s="131">
        <v>0.7</v>
      </c>
      <c r="G274" s="137">
        <f t="shared" si="14"/>
        <v>35</v>
      </c>
    </row>
    <row r="275" spans="1:7" ht="25.5">
      <c r="A275" s="50" t="s">
        <v>134</v>
      </c>
      <c r="B275" s="22" t="s">
        <v>174</v>
      </c>
      <c r="C275" s="22" t="s">
        <v>525</v>
      </c>
      <c r="D275" s="22"/>
      <c r="E275" s="21">
        <f>E276</f>
        <v>4015.5</v>
      </c>
      <c r="F275" s="120">
        <f>F276</f>
        <v>3989</v>
      </c>
      <c r="G275" s="137">
        <f t="shared" si="14"/>
        <v>99.340057278047567</v>
      </c>
    </row>
    <row r="276" spans="1:7" ht="38.25" customHeight="1">
      <c r="A276" s="102" t="s">
        <v>107</v>
      </c>
      <c r="B276" s="24" t="s">
        <v>174</v>
      </c>
      <c r="C276" s="24" t="s">
        <v>331</v>
      </c>
      <c r="D276" s="24"/>
      <c r="E276" s="25">
        <f>E277+E278+E280+E281</f>
        <v>4015.5</v>
      </c>
      <c r="F276" s="25">
        <f>F277+F278+F280+F281</f>
        <v>3989</v>
      </c>
      <c r="G276" s="137">
        <f t="shared" ref="G276:G339" si="16">F276/E276*100</f>
        <v>99.340057278047567</v>
      </c>
    </row>
    <row r="277" spans="1:7" ht="25.5">
      <c r="A277" s="51" t="s">
        <v>92</v>
      </c>
      <c r="B277" s="24" t="s">
        <v>174</v>
      </c>
      <c r="C277" s="24" t="s">
        <v>332</v>
      </c>
      <c r="D277" s="24"/>
      <c r="E277" s="25">
        <f>E279</f>
        <v>3158</v>
      </c>
      <c r="F277" s="25">
        <f>F279</f>
        <v>3131.5</v>
      </c>
      <c r="G277" s="137">
        <f t="shared" si="16"/>
        <v>99.160861304623182</v>
      </c>
    </row>
    <row r="278" spans="1:7" ht="25.5" customHeight="1">
      <c r="A278" s="51" t="s">
        <v>640</v>
      </c>
      <c r="B278" s="24" t="s">
        <v>174</v>
      </c>
      <c r="C278" s="24" t="s">
        <v>724</v>
      </c>
      <c r="D278" s="24" t="s">
        <v>93</v>
      </c>
      <c r="E278" s="25">
        <v>213.7</v>
      </c>
      <c r="F278" s="131">
        <v>213.7</v>
      </c>
      <c r="G278" s="137">
        <f t="shared" si="16"/>
        <v>100</v>
      </c>
    </row>
    <row r="279" spans="1:7" ht="25.5">
      <c r="A279" s="51" t="s">
        <v>94</v>
      </c>
      <c r="B279" s="24" t="s">
        <v>174</v>
      </c>
      <c r="C279" s="24" t="s">
        <v>332</v>
      </c>
      <c r="D279" s="24" t="s">
        <v>93</v>
      </c>
      <c r="E279" s="25">
        <v>3158</v>
      </c>
      <c r="F279" s="131">
        <v>3131.5</v>
      </c>
      <c r="G279" s="137">
        <f t="shared" si="16"/>
        <v>99.160861304623182</v>
      </c>
    </row>
    <row r="280" spans="1:7" ht="25.5" customHeight="1">
      <c r="A280" s="51" t="s">
        <v>641</v>
      </c>
      <c r="B280" s="23" t="s">
        <v>174</v>
      </c>
      <c r="C280" s="24" t="s">
        <v>725</v>
      </c>
      <c r="D280" s="24" t="s">
        <v>93</v>
      </c>
      <c r="E280" s="25">
        <v>119.3</v>
      </c>
      <c r="F280" s="131">
        <v>119.3</v>
      </c>
      <c r="G280" s="137">
        <f t="shared" si="16"/>
        <v>100</v>
      </c>
    </row>
    <row r="281" spans="1:7" ht="25.5">
      <c r="A281" s="51" t="s">
        <v>82</v>
      </c>
      <c r="B281" s="24" t="s">
        <v>174</v>
      </c>
      <c r="C281" s="24" t="s">
        <v>333</v>
      </c>
      <c r="D281" s="24"/>
      <c r="E281" s="25">
        <f>E282</f>
        <v>524.5</v>
      </c>
      <c r="F281" s="131">
        <f>F282</f>
        <v>524.5</v>
      </c>
      <c r="G281" s="137">
        <f t="shared" si="16"/>
        <v>100</v>
      </c>
    </row>
    <row r="282" spans="1:7" ht="38.25" customHeight="1">
      <c r="A282" s="51" t="s">
        <v>90</v>
      </c>
      <c r="B282" s="24" t="s">
        <v>174</v>
      </c>
      <c r="C282" s="24" t="s">
        <v>333</v>
      </c>
      <c r="D282" s="24" t="s">
        <v>89</v>
      </c>
      <c r="E282" s="25">
        <v>524.5</v>
      </c>
      <c r="F282" s="131">
        <v>524.5</v>
      </c>
      <c r="G282" s="137">
        <f t="shared" si="16"/>
        <v>100</v>
      </c>
    </row>
    <row r="283" spans="1:7" ht="22.5" customHeight="1">
      <c r="A283" s="50" t="s">
        <v>183</v>
      </c>
      <c r="B283" s="22" t="s">
        <v>184</v>
      </c>
      <c r="C283" s="22"/>
      <c r="D283" s="22"/>
      <c r="E283" s="21">
        <f>E284+E313</f>
        <v>89585.3</v>
      </c>
      <c r="F283" s="21">
        <f>F284+F313</f>
        <v>89287.799999999988</v>
      </c>
      <c r="G283" s="137">
        <f t="shared" si="16"/>
        <v>99.667914267184443</v>
      </c>
    </row>
    <row r="284" spans="1:7" ht="18" customHeight="1">
      <c r="A284" s="50" t="s">
        <v>127</v>
      </c>
      <c r="B284" s="22" t="s">
        <v>185</v>
      </c>
      <c r="C284" s="22"/>
      <c r="D284" s="22"/>
      <c r="E284" s="21">
        <f>E285+E310</f>
        <v>80231</v>
      </c>
      <c r="F284" s="21">
        <f>F285+F310</f>
        <v>80128.899999999994</v>
      </c>
      <c r="G284" s="137">
        <f t="shared" si="16"/>
        <v>99.872742456157837</v>
      </c>
    </row>
    <row r="285" spans="1:7" ht="44.25" customHeight="1">
      <c r="A285" s="53" t="s">
        <v>770</v>
      </c>
      <c r="B285" s="22" t="s">
        <v>185</v>
      </c>
      <c r="C285" s="22" t="s">
        <v>354</v>
      </c>
      <c r="D285" s="22"/>
      <c r="E285" s="21">
        <f>E286</f>
        <v>80013.2</v>
      </c>
      <c r="F285" s="120">
        <f>F286</f>
        <v>80013.2</v>
      </c>
      <c r="G285" s="137">
        <f t="shared" si="16"/>
        <v>100</v>
      </c>
    </row>
    <row r="286" spans="1:7" ht="41.25" customHeight="1">
      <c r="A286" s="53" t="s">
        <v>114</v>
      </c>
      <c r="B286" s="22" t="s">
        <v>185</v>
      </c>
      <c r="C286" s="22" t="s">
        <v>359</v>
      </c>
      <c r="D286" s="22"/>
      <c r="E286" s="21">
        <f>E287+E297+E304</f>
        <v>80013.2</v>
      </c>
      <c r="F286" s="21">
        <f>F287+F297+F304</f>
        <v>80013.2</v>
      </c>
      <c r="G286" s="137">
        <f t="shared" si="16"/>
        <v>100</v>
      </c>
    </row>
    <row r="287" spans="1:7" ht="33" customHeight="1">
      <c r="A287" s="53" t="s">
        <v>360</v>
      </c>
      <c r="B287" s="22" t="s">
        <v>185</v>
      </c>
      <c r="C287" s="22" t="s">
        <v>361</v>
      </c>
      <c r="D287" s="22"/>
      <c r="E287" s="21">
        <f>E288+E290+E292</f>
        <v>45163.199999999997</v>
      </c>
      <c r="F287" s="21">
        <f>F288+F290+F292</f>
        <v>45163.199999999997</v>
      </c>
      <c r="G287" s="137">
        <f t="shared" si="16"/>
        <v>100</v>
      </c>
    </row>
    <row r="288" spans="1:7" ht="38.25" customHeight="1">
      <c r="A288" s="101" t="s">
        <v>141</v>
      </c>
      <c r="B288" s="24" t="s">
        <v>185</v>
      </c>
      <c r="C288" s="24" t="s">
        <v>362</v>
      </c>
      <c r="D288" s="22"/>
      <c r="E288" s="25">
        <f>E289</f>
        <v>33920</v>
      </c>
      <c r="F288" s="131">
        <f>F289</f>
        <v>33920</v>
      </c>
      <c r="G288" s="137">
        <f t="shared" si="16"/>
        <v>100</v>
      </c>
    </row>
    <row r="289" spans="1:7" ht="15.75" customHeight="1">
      <c r="A289" s="12" t="s">
        <v>214</v>
      </c>
      <c r="B289" s="24" t="s">
        <v>185</v>
      </c>
      <c r="C289" s="24" t="s">
        <v>362</v>
      </c>
      <c r="D289" s="24" t="s">
        <v>399</v>
      </c>
      <c r="E289" s="25">
        <v>33920</v>
      </c>
      <c r="F289" s="131">
        <v>33920</v>
      </c>
      <c r="G289" s="137">
        <f t="shared" si="16"/>
        <v>100</v>
      </c>
    </row>
    <row r="290" spans="1:7" ht="29.25" customHeight="1">
      <c r="A290" s="12" t="s">
        <v>115</v>
      </c>
      <c r="B290" s="24" t="s">
        <v>185</v>
      </c>
      <c r="C290" s="24" t="s">
        <v>363</v>
      </c>
      <c r="D290" s="22"/>
      <c r="E290" s="25">
        <f>E291</f>
        <v>8393</v>
      </c>
      <c r="F290" s="131">
        <f>F291</f>
        <v>8393</v>
      </c>
      <c r="G290" s="137">
        <f t="shared" si="16"/>
        <v>100</v>
      </c>
    </row>
    <row r="291" spans="1:7" ht="19.5" customHeight="1">
      <c r="A291" s="12" t="s">
        <v>214</v>
      </c>
      <c r="B291" s="23" t="s">
        <v>185</v>
      </c>
      <c r="C291" s="24" t="s">
        <v>363</v>
      </c>
      <c r="D291" s="24" t="s">
        <v>399</v>
      </c>
      <c r="E291" s="25">
        <v>8393</v>
      </c>
      <c r="F291" s="131">
        <v>8393</v>
      </c>
      <c r="G291" s="137">
        <f t="shared" si="16"/>
        <v>100</v>
      </c>
    </row>
    <row r="292" spans="1:7" ht="27.75" customHeight="1">
      <c r="A292" s="12" t="s">
        <v>487</v>
      </c>
      <c r="B292" s="23" t="s">
        <v>185</v>
      </c>
      <c r="C292" s="24"/>
      <c r="D292" s="24"/>
      <c r="E292" s="25">
        <f>E293+E294+E295</f>
        <v>2850.2</v>
      </c>
      <c r="F292" s="25">
        <f>F293+F294+F295</f>
        <v>2850.2</v>
      </c>
      <c r="G292" s="137">
        <f t="shared" si="16"/>
        <v>100</v>
      </c>
    </row>
    <row r="293" spans="1:7" ht="18" customHeight="1">
      <c r="A293" s="12" t="s">
        <v>784</v>
      </c>
      <c r="B293" s="23" t="s">
        <v>185</v>
      </c>
      <c r="C293" s="24" t="s">
        <v>785</v>
      </c>
      <c r="D293" s="24" t="s">
        <v>425</v>
      </c>
      <c r="E293" s="25">
        <v>1874.9</v>
      </c>
      <c r="F293" s="131">
        <v>1874.9</v>
      </c>
      <c r="G293" s="137">
        <f t="shared" si="16"/>
        <v>100</v>
      </c>
    </row>
    <row r="294" spans="1:7" ht="18" customHeight="1">
      <c r="A294" s="12" t="s">
        <v>733</v>
      </c>
      <c r="B294" s="23" t="s">
        <v>185</v>
      </c>
      <c r="C294" s="24" t="s">
        <v>732</v>
      </c>
      <c r="D294" s="24" t="s">
        <v>425</v>
      </c>
      <c r="E294" s="25">
        <v>108.5</v>
      </c>
      <c r="F294" s="131">
        <v>108.5</v>
      </c>
      <c r="G294" s="137">
        <f t="shared" si="16"/>
        <v>100</v>
      </c>
    </row>
    <row r="295" spans="1:7" ht="18" customHeight="1">
      <c r="A295" s="12" t="s">
        <v>477</v>
      </c>
      <c r="B295" s="23" t="s">
        <v>185</v>
      </c>
      <c r="C295" s="24" t="s">
        <v>488</v>
      </c>
      <c r="D295" s="24" t="s">
        <v>425</v>
      </c>
      <c r="E295" s="25">
        <v>866.8</v>
      </c>
      <c r="F295" s="131">
        <v>866.8</v>
      </c>
      <c r="G295" s="137">
        <f t="shared" si="16"/>
        <v>100</v>
      </c>
    </row>
    <row r="296" spans="1:7" ht="18" hidden="1" customHeight="1">
      <c r="A296" s="12" t="s">
        <v>428</v>
      </c>
      <c r="B296" s="23" t="s">
        <v>185</v>
      </c>
      <c r="C296" s="24" t="s">
        <v>489</v>
      </c>
      <c r="D296" s="24" t="s">
        <v>425</v>
      </c>
      <c r="E296" s="25"/>
      <c r="F296" s="131"/>
      <c r="G296" s="137" t="e">
        <f t="shared" si="16"/>
        <v>#DIV/0!</v>
      </c>
    </row>
    <row r="297" spans="1:7" ht="17.25" customHeight="1">
      <c r="A297" s="53" t="s">
        <v>364</v>
      </c>
      <c r="B297" s="22" t="s">
        <v>185</v>
      </c>
      <c r="C297" s="22" t="s">
        <v>365</v>
      </c>
      <c r="D297" s="24"/>
      <c r="E297" s="21">
        <f>E298+E302</f>
        <v>14352.4</v>
      </c>
      <c r="F297" s="21">
        <f>F298+F302</f>
        <v>14352.4</v>
      </c>
      <c r="G297" s="137">
        <f t="shared" si="16"/>
        <v>100</v>
      </c>
    </row>
    <row r="298" spans="1:7" ht="18" customHeight="1">
      <c r="A298" s="12" t="s">
        <v>116</v>
      </c>
      <c r="B298" s="24" t="s">
        <v>185</v>
      </c>
      <c r="C298" s="24" t="s">
        <v>366</v>
      </c>
      <c r="D298" s="22"/>
      <c r="E298" s="25">
        <f>E299</f>
        <v>5620</v>
      </c>
      <c r="F298" s="131">
        <f>F299</f>
        <v>5620</v>
      </c>
      <c r="G298" s="137">
        <f t="shared" si="16"/>
        <v>100</v>
      </c>
    </row>
    <row r="299" spans="1:7" ht="16.5" customHeight="1">
      <c r="A299" s="12" t="s">
        <v>214</v>
      </c>
      <c r="B299" s="24" t="s">
        <v>185</v>
      </c>
      <c r="C299" s="24" t="s">
        <v>366</v>
      </c>
      <c r="D299" s="24" t="s">
        <v>399</v>
      </c>
      <c r="E299" s="25">
        <v>5620</v>
      </c>
      <c r="F299" s="131">
        <v>5620</v>
      </c>
      <c r="G299" s="137">
        <f t="shared" si="16"/>
        <v>100</v>
      </c>
    </row>
    <row r="300" spans="1:7" ht="18" hidden="1" customHeight="1">
      <c r="A300" s="12" t="s">
        <v>477</v>
      </c>
      <c r="B300" s="23" t="s">
        <v>185</v>
      </c>
      <c r="C300" s="24" t="s">
        <v>774</v>
      </c>
      <c r="D300" s="24" t="s">
        <v>213</v>
      </c>
      <c r="E300" s="25"/>
      <c r="F300" s="131"/>
      <c r="G300" s="137" t="e">
        <f t="shared" si="16"/>
        <v>#DIV/0!</v>
      </c>
    </row>
    <row r="301" spans="1:7" ht="17.25" hidden="1" customHeight="1">
      <c r="A301" s="12" t="s">
        <v>428</v>
      </c>
      <c r="B301" s="23" t="s">
        <v>185</v>
      </c>
      <c r="C301" s="24" t="s">
        <v>775</v>
      </c>
      <c r="D301" s="24" t="s">
        <v>213</v>
      </c>
      <c r="E301" s="25"/>
      <c r="F301" s="131"/>
      <c r="G301" s="137" t="e">
        <f t="shared" si="16"/>
        <v>#DIV/0!</v>
      </c>
    </row>
    <row r="302" spans="1:7" ht="27.75" customHeight="1">
      <c r="A302" s="12" t="s">
        <v>734</v>
      </c>
      <c r="B302" s="23" t="s">
        <v>185</v>
      </c>
      <c r="C302" s="32" t="s">
        <v>735</v>
      </c>
      <c r="D302" s="24" t="s">
        <v>213</v>
      </c>
      <c r="E302" s="25">
        <v>8732.4</v>
      </c>
      <c r="F302" s="131">
        <v>8732.4</v>
      </c>
      <c r="G302" s="137">
        <f t="shared" si="16"/>
        <v>100</v>
      </c>
    </row>
    <row r="303" spans="1:7" ht="22.5" hidden="1" customHeight="1">
      <c r="A303" s="12" t="s">
        <v>428</v>
      </c>
      <c r="B303" s="23" t="s">
        <v>185</v>
      </c>
      <c r="C303" s="32" t="s">
        <v>736</v>
      </c>
      <c r="D303" s="24" t="s">
        <v>213</v>
      </c>
      <c r="E303" s="25"/>
      <c r="F303" s="131"/>
      <c r="G303" s="137" t="e">
        <f t="shared" si="16"/>
        <v>#DIV/0!</v>
      </c>
    </row>
    <row r="304" spans="1:7" ht="29.25" customHeight="1">
      <c r="A304" s="53" t="s">
        <v>367</v>
      </c>
      <c r="B304" s="22" t="s">
        <v>185</v>
      </c>
      <c r="C304" s="22" t="s">
        <v>368</v>
      </c>
      <c r="D304" s="24"/>
      <c r="E304" s="21">
        <f>E305+E307</f>
        <v>20497.599999999999</v>
      </c>
      <c r="F304" s="21">
        <f>F305+F307</f>
        <v>20497.599999999999</v>
      </c>
      <c r="G304" s="137">
        <f t="shared" si="16"/>
        <v>100</v>
      </c>
    </row>
    <row r="305" spans="1:7" ht="17.25" customHeight="1">
      <c r="A305" s="12" t="s">
        <v>117</v>
      </c>
      <c r="B305" s="24" t="s">
        <v>185</v>
      </c>
      <c r="C305" s="24" t="s">
        <v>369</v>
      </c>
      <c r="D305" s="22"/>
      <c r="E305" s="25">
        <f>E306</f>
        <v>20300</v>
      </c>
      <c r="F305" s="131">
        <f>F306</f>
        <v>20300</v>
      </c>
      <c r="G305" s="137">
        <f t="shared" si="16"/>
        <v>100</v>
      </c>
    </row>
    <row r="306" spans="1:7" ht="17.25" customHeight="1">
      <c r="A306" s="12" t="s">
        <v>214</v>
      </c>
      <c r="B306" s="23" t="s">
        <v>185</v>
      </c>
      <c r="C306" s="24" t="s">
        <v>369</v>
      </c>
      <c r="D306" s="24" t="s">
        <v>399</v>
      </c>
      <c r="E306" s="25">
        <v>20300</v>
      </c>
      <c r="F306" s="131">
        <v>20300</v>
      </c>
      <c r="G306" s="137">
        <f t="shared" si="16"/>
        <v>100</v>
      </c>
    </row>
    <row r="307" spans="1:7" ht="30" customHeight="1">
      <c r="A307" s="12" t="s">
        <v>490</v>
      </c>
      <c r="B307" s="23" t="s">
        <v>185</v>
      </c>
      <c r="C307" s="24"/>
      <c r="D307" s="24"/>
      <c r="E307" s="25">
        <f>E308</f>
        <v>197.6</v>
      </c>
      <c r="F307" s="131">
        <f>F308</f>
        <v>197.6</v>
      </c>
      <c r="G307" s="137">
        <f t="shared" si="16"/>
        <v>100</v>
      </c>
    </row>
    <row r="308" spans="1:7" ht="15.75" customHeight="1">
      <c r="A308" s="12" t="s">
        <v>477</v>
      </c>
      <c r="B308" s="23" t="s">
        <v>185</v>
      </c>
      <c r="C308" s="24" t="s">
        <v>427</v>
      </c>
      <c r="D308" s="24" t="s">
        <v>425</v>
      </c>
      <c r="E308" s="25">
        <v>197.6</v>
      </c>
      <c r="F308" s="131">
        <v>197.6</v>
      </c>
      <c r="G308" s="137">
        <f t="shared" si="16"/>
        <v>100</v>
      </c>
    </row>
    <row r="309" spans="1:7" ht="18" customHeight="1">
      <c r="A309" s="12" t="s">
        <v>428</v>
      </c>
      <c r="B309" s="23" t="s">
        <v>185</v>
      </c>
      <c r="C309" s="24" t="s">
        <v>426</v>
      </c>
      <c r="D309" s="24" t="s">
        <v>425</v>
      </c>
      <c r="E309" s="25"/>
      <c r="F309" s="131"/>
      <c r="G309" s="137" t="e">
        <f t="shared" si="16"/>
        <v>#DIV/0!</v>
      </c>
    </row>
    <row r="310" spans="1:7" ht="57.75" customHeight="1">
      <c r="A310" s="50" t="s">
        <v>678</v>
      </c>
      <c r="B310" s="18" t="s">
        <v>185</v>
      </c>
      <c r="C310" s="22" t="s">
        <v>411</v>
      </c>
      <c r="D310" s="22"/>
      <c r="E310" s="21">
        <f>E311+E312</f>
        <v>217.8</v>
      </c>
      <c r="F310" s="21">
        <f>F311+F312</f>
        <v>115.69999999999999</v>
      </c>
      <c r="G310" s="137">
        <f t="shared" si="16"/>
        <v>53.122130394857656</v>
      </c>
    </row>
    <row r="311" spans="1:7" ht="25.5">
      <c r="A311" s="12" t="s">
        <v>222</v>
      </c>
      <c r="B311" s="23" t="s">
        <v>185</v>
      </c>
      <c r="C311" s="24" t="s">
        <v>411</v>
      </c>
      <c r="D311" s="24" t="s">
        <v>651</v>
      </c>
      <c r="E311" s="25">
        <v>129</v>
      </c>
      <c r="F311" s="131">
        <v>26.9</v>
      </c>
      <c r="G311" s="137">
        <f t="shared" si="16"/>
        <v>20.852713178294572</v>
      </c>
    </row>
    <row r="312" spans="1:7" ht="44.25" customHeight="1">
      <c r="A312" s="12" t="s">
        <v>686</v>
      </c>
      <c r="B312" s="23" t="s">
        <v>185</v>
      </c>
      <c r="C312" s="24" t="s">
        <v>411</v>
      </c>
      <c r="D312" s="24" t="s">
        <v>518</v>
      </c>
      <c r="E312" s="25">
        <v>88.8</v>
      </c>
      <c r="F312" s="131">
        <v>88.8</v>
      </c>
      <c r="G312" s="137">
        <f t="shared" si="16"/>
        <v>100</v>
      </c>
    </row>
    <row r="313" spans="1:7" ht="31.5" customHeight="1">
      <c r="A313" s="112" t="s">
        <v>211</v>
      </c>
      <c r="B313" s="22" t="s">
        <v>186</v>
      </c>
      <c r="C313" s="24"/>
      <c r="D313" s="24"/>
      <c r="E313" s="21">
        <f>E314+E317+E325</f>
        <v>9354.2999999999993</v>
      </c>
      <c r="F313" s="21">
        <f>F314+F317+F325</f>
        <v>9158.9</v>
      </c>
      <c r="G313" s="137">
        <f t="shared" si="16"/>
        <v>97.911121088697186</v>
      </c>
    </row>
    <row r="314" spans="1:7" ht="45.75" customHeight="1">
      <c r="A314" s="50" t="s">
        <v>38</v>
      </c>
      <c r="B314" s="22" t="s">
        <v>186</v>
      </c>
      <c r="C314" s="22" t="s">
        <v>40</v>
      </c>
      <c r="D314" s="22"/>
      <c r="E314" s="21">
        <f>E315</f>
        <v>6234</v>
      </c>
      <c r="F314" s="120">
        <f>F315</f>
        <v>6234</v>
      </c>
      <c r="G314" s="137">
        <f t="shared" si="16"/>
        <v>100</v>
      </c>
    </row>
    <row r="315" spans="1:7" ht="32.25" customHeight="1">
      <c r="A315" s="12" t="s">
        <v>39</v>
      </c>
      <c r="B315" s="24" t="s">
        <v>186</v>
      </c>
      <c r="C315" s="24" t="s">
        <v>40</v>
      </c>
      <c r="D315" s="24"/>
      <c r="E315" s="25">
        <f>E316</f>
        <v>6234</v>
      </c>
      <c r="F315" s="131">
        <f>F316</f>
        <v>6234</v>
      </c>
      <c r="G315" s="137">
        <f t="shared" si="16"/>
        <v>100</v>
      </c>
    </row>
    <row r="316" spans="1:7" ht="17.25" customHeight="1">
      <c r="A316" s="12" t="s">
        <v>214</v>
      </c>
      <c r="B316" s="24" t="s">
        <v>186</v>
      </c>
      <c r="C316" s="24" t="s">
        <v>40</v>
      </c>
      <c r="D316" s="24" t="s">
        <v>399</v>
      </c>
      <c r="E316" s="25">
        <v>6234</v>
      </c>
      <c r="F316" s="131">
        <v>6234</v>
      </c>
      <c r="G316" s="137">
        <f t="shared" si="16"/>
        <v>100</v>
      </c>
    </row>
    <row r="317" spans="1:7" ht="25.5">
      <c r="A317" s="50" t="s">
        <v>134</v>
      </c>
      <c r="B317" s="22" t="s">
        <v>186</v>
      </c>
      <c r="C317" s="22" t="s">
        <v>233</v>
      </c>
      <c r="D317" s="22"/>
      <c r="E317" s="21">
        <f>E318</f>
        <v>1860.8</v>
      </c>
      <c r="F317" s="120">
        <f>F318</f>
        <v>1666</v>
      </c>
      <c r="G317" s="137">
        <f t="shared" si="16"/>
        <v>89.53138435081685</v>
      </c>
    </row>
    <row r="318" spans="1:7" ht="25.5" customHeight="1">
      <c r="A318" s="102" t="s">
        <v>104</v>
      </c>
      <c r="B318" s="24" t="s">
        <v>186</v>
      </c>
      <c r="C318" s="24" t="s">
        <v>370</v>
      </c>
      <c r="D318" s="24"/>
      <c r="E318" s="25">
        <f>E319+E320+E322+E323</f>
        <v>1860.8</v>
      </c>
      <c r="F318" s="25">
        <f>F319+F320+F322+F323</f>
        <v>1666</v>
      </c>
      <c r="G318" s="137">
        <f t="shared" si="16"/>
        <v>89.53138435081685</v>
      </c>
    </row>
    <row r="319" spans="1:7" ht="25.5">
      <c r="A319" s="51" t="s">
        <v>92</v>
      </c>
      <c r="B319" s="24" t="s">
        <v>186</v>
      </c>
      <c r="C319" s="24" t="s">
        <v>371</v>
      </c>
      <c r="D319" s="24"/>
      <c r="E319" s="131">
        <f>E321</f>
        <v>1701</v>
      </c>
      <c r="F319" s="131">
        <f>F321</f>
        <v>1506.2</v>
      </c>
      <c r="G319" s="137">
        <f t="shared" si="16"/>
        <v>88.547912992357439</v>
      </c>
    </row>
    <row r="320" spans="1:7" ht="25.5" customHeight="1">
      <c r="A320" s="51" t="s">
        <v>640</v>
      </c>
      <c r="B320" s="24" t="s">
        <v>186</v>
      </c>
      <c r="C320" s="24" t="s">
        <v>739</v>
      </c>
      <c r="D320" s="24" t="s">
        <v>93</v>
      </c>
      <c r="E320" s="25">
        <v>86.2</v>
      </c>
      <c r="F320" s="131">
        <v>86.2</v>
      </c>
      <c r="G320" s="137">
        <f t="shared" si="16"/>
        <v>100</v>
      </c>
    </row>
    <row r="321" spans="1:7" ht="25.5">
      <c r="A321" s="51" t="s">
        <v>94</v>
      </c>
      <c r="B321" s="24" t="s">
        <v>186</v>
      </c>
      <c r="C321" s="24" t="s">
        <v>371</v>
      </c>
      <c r="D321" s="24" t="s">
        <v>93</v>
      </c>
      <c r="E321" s="25">
        <v>1701</v>
      </c>
      <c r="F321" s="131">
        <v>1506.2</v>
      </c>
      <c r="G321" s="137">
        <f t="shared" si="16"/>
        <v>88.547912992357439</v>
      </c>
    </row>
    <row r="322" spans="1:7" ht="31.5" customHeight="1">
      <c r="A322" s="51" t="s">
        <v>641</v>
      </c>
      <c r="B322" s="24" t="s">
        <v>186</v>
      </c>
      <c r="C322" s="24" t="s">
        <v>740</v>
      </c>
      <c r="D322" s="24" t="s">
        <v>93</v>
      </c>
      <c r="E322" s="25">
        <v>59.6</v>
      </c>
      <c r="F322" s="131">
        <v>59.6</v>
      </c>
      <c r="G322" s="137">
        <f t="shared" si="16"/>
        <v>100</v>
      </c>
    </row>
    <row r="323" spans="1:7" ht="25.5">
      <c r="A323" s="51" t="s">
        <v>82</v>
      </c>
      <c r="B323" s="24" t="s">
        <v>186</v>
      </c>
      <c r="C323" s="24" t="s">
        <v>372</v>
      </c>
      <c r="D323" s="24"/>
      <c r="E323" s="25">
        <f>E324</f>
        <v>14</v>
      </c>
      <c r="F323" s="131">
        <f>F324</f>
        <v>14</v>
      </c>
      <c r="G323" s="137">
        <f t="shared" si="16"/>
        <v>100</v>
      </c>
    </row>
    <row r="324" spans="1:7" ht="38.25" customHeight="1">
      <c r="A324" s="51" t="s">
        <v>90</v>
      </c>
      <c r="B324" s="24" t="s">
        <v>186</v>
      </c>
      <c r="C324" s="24" t="s">
        <v>372</v>
      </c>
      <c r="D324" s="24" t="s">
        <v>89</v>
      </c>
      <c r="E324" s="25">
        <v>14</v>
      </c>
      <c r="F324" s="131">
        <v>14</v>
      </c>
      <c r="G324" s="137">
        <f t="shared" si="16"/>
        <v>100</v>
      </c>
    </row>
    <row r="325" spans="1:7" ht="38.25">
      <c r="A325" s="53" t="s">
        <v>712</v>
      </c>
      <c r="B325" s="22" t="s">
        <v>186</v>
      </c>
      <c r="C325" s="22" t="s">
        <v>359</v>
      </c>
      <c r="D325" s="22"/>
      <c r="E325" s="21">
        <f>E326</f>
        <v>1259.5</v>
      </c>
      <c r="F325" s="120">
        <f>F326</f>
        <v>1258.9000000000001</v>
      </c>
      <c r="G325" s="137">
        <f t="shared" si="16"/>
        <v>99.952362048431922</v>
      </c>
    </row>
    <row r="326" spans="1:7" ht="38.25" customHeight="1">
      <c r="A326" s="51" t="s">
        <v>432</v>
      </c>
      <c r="B326" s="24" t="s">
        <v>186</v>
      </c>
      <c r="C326" s="24" t="s">
        <v>433</v>
      </c>
      <c r="D326" s="24" t="s">
        <v>89</v>
      </c>
      <c r="E326" s="25">
        <v>1259.5</v>
      </c>
      <c r="F326" s="131">
        <v>1258.9000000000001</v>
      </c>
      <c r="G326" s="137">
        <f t="shared" si="16"/>
        <v>99.952362048431922</v>
      </c>
    </row>
    <row r="327" spans="1:7" ht="38.25" hidden="1">
      <c r="A327" s="51" t="s">
        <v>434</v>
      </c>
      <c r="B327" s="24" t="s">
        <v>186</v>
      </c>
      <c r="C327" s="24" t="s">
        <v>435</v>
      </c>
      <c r="D327" s="24" t="s">
        <v>89</v>
      </c>
      <c r="E327" s="25"/>
      <c r="F327" s="131"/>
      <c r="G327" s="137" t="e">
        <f t="shared" si="16"/>
        <v>#DIV/0!</v>
      </c>
    </row>
    <row r="328" spans="1:7" ht="19.5" customHeight="1">
      <c r="A328" s="50" t="s">
        <v>199</v>
      </c>
      <c r="B328" s="22" t="s">
        <v>224</v>
      </c>
      <c r="C328" s="22"/>
      <c r="D328" s="22"/>
      <c r="E328" s="21">
        <f>E329+E334+E346+E352</f>
        <v>42608.7</v>
      </c>
      <c r="F328" s="21">
        <f>F329+F334+F346+F352</f>
        <v>42545.500000000007</v>
      </c>
      <c r="G328" s="137">
        <f t="shared" si="16"/>
        <v>99.851673484523147</v>
      </c>
    </row>
    <row r="329" spans="1:7" ht="38.25">
      <c r="A329" s="112" t="s">
        <v>671</v>
      </c>
      <c r="B329" s="22" t="s">
        <v>154</v>
      </c>
      <c r="C329" s="22"/>
      <c r="D329" s="22"/>
      <c r="E329" s="21">
        <f>E330</f>
        <v>9400</v>
      </c>
      <c r="F329" s="120">
        <f>F330</f>
        <v>9391.2000000000007</v>
      </c>
      <c r="G329" s="137">
        <f t="shared" si="16"/>
        <v>99.9063829787234</v>
      </c>
    </row>
    <row r="330" spans="1:7" ht="12.75" customHeight="1">
      <c r="A330" s="50" t="s">
        <v>526</v>
      </c>
      <c r="B330" s="22" t="s">
        <v>154</v>
      </c>
      <c r="C330" s="22"/>
      <c r="D330" s="22"/>
      <c r="E330" s="21">
        <f>E331</f>
        <v>9400</v>
      </c>
      <c r="F330" s="120">
        <f>F331</f>
        <v>9391.2000000000007</v>
      </c>
      <c r="G330" s="137">
        <f t="shared" si="16"/>
        <v>99.9063829787234</v>
      </c>
    </row>
    <row r="331" spans="1:7" ht="28.5" customHeight="1">
      <c r="A331" s="102" t="s">
        <v>378</v>
      </c>
      <c r="B331" s="24" t="s">
        <v>154</v>
      </c>
      <c r="C331" s="24" t="s">
        <v>379</v>
      </c>
      <c r="D331" s="22"/>
      <c r="E331" s="25">
        <f>E333</f>
        <v>9400</v>
      </c>
      <c r="F331" s="131">
        <f>F332</f>
        <v>9391.2000000000007</v>
      </c>
      <c r="G331" s="137">
        <f t="shared" si="16"/>
        <v>99.9063829787234</v>
      </c>
    </row>
    <row r="332" spans="1:7" ht="15.75" customHeight="1">
      <c r="A332" s="51" t="s">
        <v>142</v>
      </c>
      <c r="B332" s="24" t="s">
        <v>154</v>
      </c>
      <c r="C332" s="24" t="s">
        <v>380</v>
      </c>
      <c r="D332" s="24"/>
      <c r="E332" s="25">
        <f>E333</f>
        <v>9400</v>
      </c>
      <c r="F332" s="131">
        <f>F333</f>
        <v>9391.2000000000007</v>
      </c>
      <c r="G332" s="137">
        <f t="shared" si="16"/>
        <v>99.9063829787234</v>
      </c>
    </row>
    <row r="333" spans="1:7" ht="25.5">
      <c r="A333" s="51" t="s">
        <v>216</v>
      </c>
      <c r="B333" s="24" t="s">
        <v>154</v>
      </c>
      <c r="C333" s="24" t="s">
        <v>380</v>
      </c>
      <c r="D333" s="24" t="s">
        <v>46</v>
      </c>
      <c r="E333" s="25">
        <v>9400</v>
      </c>
      <c r="F333" s="131">
        <v>9391.2000000000007</v>
      </c>
      <c r="G333" s="137">
        <f t="shared" si="16"/>
        <v>99.9063829787234</v>
      </c>
    </row>
    <row r="334" spans="1:7" ht="26.25" customHeight="1">
      <c r="A334" s="50" t="s">
        <v>190</v>
      </c>
      <c r="B334" s="22" t="s">
        <v>181</v>
      </c>
      <c r="C334" s="22"/>
      <c r="D334" s="22"/>
      <c r="E334" s="21">
        <f>E335+E341</f>
        <v>25290.2</v>
      </c>
      <c r="F334" s="21">
        <f>F335+F341</f>
        <v>25289.4</v>
      </c>
      <c r="G334" s="137">
        <f t="shared" si="16"/>
        <v>99.996836719361653</v>
      </c>
    </row>
    <row r="335" spans="1:7" ht="38.25">
      <c r="A335" s="50" t="s">
        <v>776</v>
      </c>
      <c r="B335" s="22" t="s">
        <v>181</v>
      </c>
      <c r="C335" s="22" t="s">
        <v>345</v>
      </c>
      <c r="D335" s="22"/>
      <c r="E335" s="21">
        <f>E336</f>
        <v>22532.600000000002</v>
      </c>
      <c r="F335" s="120">
        <f>F336</f>
        <v>22531.9</v>
      </c>
      <c r="G335" s="137">
        <f t="shared" si="16"/>
        <v>99.996893390021569</v>
      </c>
    </row>
    <row r="336" spans="1:7" ht="38.25" customHeight="1">
      <c r="A336" s="51" t="s">
        <v>346</v>
      </c>
      <c r="B336" s="24" t="s">
        <v>181</v>
      </c>
      <c r="C336" s="24" t="s">
        <v>347</v>
      </c>
      <c r="D336" s="22"/>
      <c r="E336" s="25">
        <f>E337+E339</f>
        <v>22532.600000000002</v>
      </c>
      <c r="F336" s="25">
        <f>F337+F339</f>
        <v>22531.9</v>
      </c>
      <c r="G336" s="137">
        <f t="shared" si="16"/>
        <v>99.996893390021569</v>
      </c>
    </row>
    <row r="337" spans="1:7" ht="25.5">
      <c r="A337" s="51" t="s">
        <v>481</v>
      </c>
      <c r="B337" s="24" t="s">
        <v>181</v>
      </c>
      <c r="C337" s="24" t="s">
        <v>43</v>
      </c>
      <c r="D337" s="22"/>
      <c r="E337" s="25">
        <f>E338</f>
        <v>387.9</v>
      </c>
      <c r="F337" s="131">
        <f>F338</f>
        <v>387.2</v>
      </c>
      <c r="G337" s="137">
        <f t="shared" si="16"/>
        <v>99.819541118845066</v>
      </c>
    </row>
    <row r="338" spans="1:7" ht="25.5" customHeight="1">
      <c r="A338" s="12" t="s">
        <v>219</v>
      </c>
      <c r="B338" s="24" t="s">
        <v>181</v>
      </c>
      <c r="C338" s="24" t="s">
        <v>43</v>
      </c>
      <c r="D338" s="24" t="s">
        <v>217</v>
      </c>
      <c r="E338" s="25">
        <v>387.9</v>
      </c>
      <c r="F338" s="131">
        <v>387.2</v>
      </c>
      <c r="G338" s="137">
        <f t="shared" si="16"/>
        <v>99.819541118845066</v>
      </c>
    </row>
    <row r="339" spans="1:7" ht="38.25">
      <c r="A339" s="102" t="s">
        <v>482</v>
      </c>
      <c r="B339" s="23" t="s">
        <v>181</v>
      </c>
      <c r="C339" s="24" t="s">
        <v>55</v>
      </c>
      <c r="D339" s="24"/>
      <c r="E339" s="25">
        <f>E340</f>
        <v>22144.7</v>
      </c>
      <c r="F339" s="131">
        <f>F340</f>
        <v>22144.7</v>
      </c>
      <c r="G339" s="137">
        <f t="shared" si="16"/>
        <v>100</v>
      </c>
    </row>
    <row r="340" spans="1:7" ht="28.5" customHeight="1">
      <c r="A340" s="12" t="s">
        <v>219</v>
      </c>
      <c r="B340" s="23" t="s">
        <v>181</v>
      </c>
      <c r="C340" s="24" t="s">
        <v>55</v>
      </c>
      <c r="D340" s="24" t="s">
        <v>217</v>
      </c>
      <c r="E340" s="25">
        <v>22144.7</v>
      </c>
      <c r="F340" s="131">
        <v>22144.7</v>
      </c>
      <c r="G340" s="137">
        <f t="shared" ref="G340:G403" si="17">F340/E340*100</f>
        <v>100</v>
      </c>
    </row>
    <row r="341" spans="1:7" ht="38.25">
      <c r="A341" s="112" t="s">
        <v>726</v>
      </c>
      <c r="B341" s="22" t="s">
        <v>181</v>
      </c>
      <c r="C341" s="22" t="s">
        <v>311</v>
      </c>
      <c r="D341" s="22"/>
      <c r="E341" s="21">
        <f t="shared" ref="E341:F344" si="18">E342</f>
        <v>2757.6</v>
      </c>
      <c r="F341" s="120">
        <f t="shared" si="18"/>
        <v>2757.5</v>
      </c>
      <c r="G341" s="137">
        <f t="shared" si="17"/>
        <v>99.99637365825356</v>
      </c>
    </row>
    <row r="342" spans="1:7" ht="29.25" customHeight="1">
      <c r="A342" s="132" t="s">
        <v>119</v>
      </c>
      <c r="B342" s="24" t="s">
        <v>181</v>
      </c>
      <c r="C342" s="24" t="s">
        <v>334</v>
      </c>
      <c r="D342" s="24"/>
      <c r="E342" s="25">
        <f t="shared" si="18"/>
        <v>2757.6</v>
      </c>
      <c r="F342" s="131">
        <f t="shared" si="18"/>
        <v>2757.5</v>
      </c>
      <c r="G342" s="137">
        <f t="shared" si="17"/>
        <v>99.99637365825356</v>
      </c>
    </row>
    <row r="343" spans="1:7" ht="30.75" customHeight="1">
      <c r="A343" s="102" t="s">
        <v>335</v>
      </c>
      <c r="B343" s="24" t="s">
        <v>181</v>
      </c>
      <c r="C343" s="24" t="s">
        <v>336</v>
      </c>
      <c r="D343" s="24"/>
      <c r="E343" s="25">
        <f t="shared" si="18"/>
        <v>2757.6</v>
      </c>
      <c r="F343" s="131">
        <f t="shared" si="18"/>
        <v>2757.5</v>
      </c>
      <c r="G343" s="137">
        <f t="shared" si="17"/>
        <v>99.99637365825356</v>
      </c>
    </row>
    <row r="344" spans="1:7" ht="69.75" customHeight="1">
      <c r="A344" s="51" t="s">
        <v>225</v>
      </c>
      <c r="B344" s="24" t="s">
        <v>181</v>
      </c>
      <c r="C344" s="24" t="s">
        <v>337</v>
      </c>
      <c r="D344" s="24"/>
      <c r="E344" s="25">
        <f t="shared" si="18"/>
        <v>2757.6</v>
      </c>
      <c r="F344" s="131">
        <f t="shared" si="18"/>
        <v>2757.5</v>
      </c>
      <c r="G344" s="137">
        <f t="shared" si="17"/>
        <v>99.99637365825356</v>
      </c>
    </row>
    <row r="345" spans="1:7" ht="19.5" customHeight="1">
      <c r="A345" s="51" t="s">
        <v>214</v>
      </c>
      <c r="B345" s="24" t="s">
        <v>181</v>
      </c>
      <c r="C345" s="24" t="s">
        <v>337</v>
      </c>
      <c r="D345" s="24" t="s">
        <v>399</v>
      </c>
      <c r="E345" s="131">
        <v>2757.6</v>
      </c>
      <c r="F345" s="131">
        <v>2757.5</v>
      </c>
      <c r="G345" s="137">
        <f t="shared" si="17"/>
        <v>99.99637365825356</v>
      </c>
    </row>
    <row r="346" spans="1:7" ht="20.25" customHeight="1">
      <c r="A346" s="53" t="s">
        <v>189</v>
      </c>
      <c r="B346" s="22" t="s">
        <v>176</v>
      </c>
      <c r="C346" s="22"/>
      <c r="D346" s="22"/>
      <c r="E346" s="120">
        <f t="shared" ref="E346:F350" si="19">E347</f>
        <v>2718.5</v>
      </c>
      <c r="F346" s="120">
        <f t="shared" si="19"/>
        <v>2718.5</v>
      </c>
      <c r="G346" s="137">
        <f t="shared" si="17"/>
        <v>100</v>
      </c>
    </row>
    <row r="347" spans="1:7" ht="38.25">
      <c r="A347" s="112" t="s">
        <v>726</v>
      </c>
      <c r="B347" s="22" t="s">
        <v>176</v>
      </c>
      <c r="C347" s="22" t="s">
        <v>311</v>
      </c>
      <c r="D347" s="24"/>
      <c r="E347" s="120">
        <f t="shared" si="19"/>
        <v>2718.5</v>
      </c>
      <c r="F347" s="120">
        <f t="shared" si="19"/>
        <v>2718.5</v>
      </c>
      <c r="G347" s="137">
        <f t="shared" si="17"/>
        <v>100</v>
      </c>
    </row>
    <row r="348" spans="1:7" ht="18.75" customHeight="1">
      <c r="A348" s="102" t="s">
        <v>108</v>
      </c>
      <c r="B348" s="24" t="s">
        <v>176</v>
      </c>
      <c r="C348" s="24" t="s">
        <v>338</v>
      </c>
      <c r="D348" s="24"/>
      <c r="E348" s="131">
        <f t="shared" si="19"/>
        <v>2718.5</v>
      </c>
      <c r="F348" s="131">
        <f t="shared" si="19"/>
        <v>2718.5</v>
      </c>
      <c r="G348" s="137">
        <f t="shared" si="17"/>
        <v>100</v>
      </c>
    </row>
    <row r="349" spans="1:7" ht="25.5">
      <c r="A349" s="102" t="s">
        <v>335</v>
      </c>
      <c r="B349" s="24" t="s">
        <v>176</v>
      </c>
      <c r="C349" s="24" t="s">
        <v>339</v>
      </c>
      <c r="D349" s="24"/>
      <c r="E349" s="131">
        <f t="shared" si="19"/>
        <v>2718.5</v>
      </c>
      <c r="F349" s="131">
        <f t="shared" si="19"/>
        <v>2718.5</v>
      </c>
      <c r="G349" s="137">
        <f t="shared" si="17"/>
        <v>100</v>
      </c>
    </row>
    <row r="350" spans="1:7" ht="102" customHeight="1">
      <c r="A350" s="51" t="s">
        <v>143</v>
      </c>
      <c r="B350" s="24" t="s">
        <v>176</v>
      </c>
      <c r="C350" s="24" t="s">
        <v>340</v>
      </c>
      <c r="D350" s="22"/>
      <c r="E350" s="131">
        <f t="shared" si="19"/>
        <v>2718.5</v>
      </c>
      <c r="F350" s="131">
        <f t="shared" si="19"/>
        <v>2718.5</v>
      </c>
      <c r="G350" s="137">
        <f t="shared" si="17"/>
        <v>100</v>
      </c>
    </row>
    <row r="351" spans="1:7">
      <c r="A351" s="51" t="s">
        <v>214</v>
      </c>
      <c r="B351" s="24" t="s">
        <v>176</v>
      </c>
      <c r="C351" s="24" t="s">
        <v>340</v>
      </c>
      <c r="D351" s="24" t="s">
        <v>381</v>
      </c>
      <c r="E351" s="131">
        <v>2718.5</v>
      </c>
      <c r="F351" s="131">
        <v>2718.5</v>
      </c>
      <c r="G351" s="137">
        <f t="shared" si="17"/>
        <v>100</v>
      </c>
    </row>
    <row r="352" spans="1:7" ht="23.25" customHeight="1">
      <c r="A352" s="50" t="s">
        <v>191</v>
      </c>
      <c r="B352" s="22" t="s">
        <v>161</v>
      </c>
      <c r="C352" s="22"/>
      <c r="D352" s="22"/>
      <c r="E352" s="120">
        <f>E353</f>
        <v>5200</v>
      </c>
      <c r="F352" s="120">
        <f>F353</f>
        <v>5146.4000000000005</v>
      </c>
      <c r="G352" s="137">
        <f t="shared" si="17"/>
        <v>98.969230769230776</v>
      </c>
    </row>
    <row r="353" spans="1:7" ht="42.75" customHeight="1">
      <c r="A353" s="112" t="s">
        <v>671</v>
      </c>
      <c r="B353" s="22" t="s">
        <v>161</v>
      </c>
      <c r="C353" s="22" t="s">
        <v>274</v>
      </c>
      <c r="D353" s="22"/>
      <c r="E353" s="120">
        <f>E354+E361</f>
        <v>5200</v>
      </c>
      <c r="F353" s="120">
        <f>F354+F361</f>
        <v>5146.4000000000005</v>
      </c>
      <c r="G353" s="137">
        <f t="shared" si="17"/>
        <v>98.969230769230776</v>
      </c>
    </row>
    <row r="354" spans="1:7" ht="30" customHeight="1">
      <c r="A354" s="102" t="s">
        <v>527</v>
      </c>
      <c r="B354" s="24" t="s">
        <v>161</v>
      </c>
      <c r="C354" s="24" t="s">
        <v>276</v>
      </c>
      <c r="D354" s="22"/>
      <c r="E354" s="131">
        <f>E355+E358</f>
        <v>5125</v>
      </c>
      <c r="F354" s="131">
        <f>F355+F358</f>
        <v>5071.4000000000005</v>
      </c>
      <c r="G354" s="137">
        <f t="shared" si="17"/>
        <v>98.954146341463428</v>
      </c>
    </row>
    <row r="355" spans="1:7" ht="21.75" customHeight="1">
      <c r="A355" s="102" t="s">
        <v>109</v>
      </c>
      <c r="B355" s="24" t="s">
        <v>161</v>
      </c>
      <c r="C355" s="24" t="s">
        <v>277</v>
      </c>
      <c r="D355" s="22"/>
      <c r="E355" s="131">
        <f>E356+E357</f>
        <v>760</v>
      </c>
      <c r="F355" s="131">
        <f>F356+F357</f>
        <v>755.1</v>
      </c>
      <c r="G355" s="137">
        <f t="shared" si="17"/>
        <v>99.35526315789474</v>
      </c>
    </row>
    <row r="356" spans="1:7" ht="42" customHeight="1">
      <c r="A356" s="12" t="s">
        <v>90</v>
      </c>
      <c r="B356" s="24" t="s">
        <v>161</v>
      </c>
      <c r="C356" s="24" t="s">
        <v>277</v>
      </c>
      <c r="D356" s="24" t="s">
        <v>89</v>
      </c>
      <c r="E356" s="131">
        <v>700</v>
      </c>
      <c r="F356" s="131">
        <v>695.1</v>
      </c>
      <c r="G356" s="137">
        <f t="shared" si="17"/>
        <v>99.3</v>
      </c>
    </row>
    <row r="357" spans="1:7" ht="23.25" customHeight="1">
      <c r="A357" s="105" t="s">
        <v>124</v>
      </c>
      <c r="B357" s="24" t="s">
        <v>161</v>
      </c>
      <c r="C357" s="24" t="s">
        <v>277</v>
      </c>
      <c r="D357" s="24" t="s">
        <v>132</v>
      </c>
      <c r="E357" s="131">
        <v>60</v>
      </c>
      <c r="F357" s="131">
        <v>60</v>
      </c>
      <c r="G357" s="137">
        <f t="shared" si="17"/>
        <v>100</v>
      </c>
    </row>
    <row r="358" spans="1:7" ht="30" customHeight="1">
      <c r="A358" s="51" t="s">
        <v>110</v>
      </c>
      <c r="B358" s="24" t="s">
        <v>161</v>
      </c>
      <c r="C358" s="24" t="s">
        <v>278</v>
      </c>
      <c r="D358" s="22"/>
      <c r="E358" s="131">
        <f>SUM(E359:E360)</f>
        <v>4365</v>
      </c>
      <c r="F358" s="131">
        <f>SUM(F359:F360)</f>
        <v>4316.3</v>
      </c>
      <c r="G358" s="137">
        <f t="shared" si="17"/>
        <v>98.884306987399768</v>
      </c>
    </row>
    <row r="359" spans="1:7" ht="41.25" customHeight="1">
      <c r="A359" s="12" t="s">
        <v>90</v>
      </c>
      <c r="B359" s="24" t="s">
        <v>161</v>
      </c>
      <c r="C359" s="24" t="s">
        <v>278</v>
      </c>
      <c r="D359" s="24" t="s">
        <v>89</v>
      </c>
      <c r="E359" s="131">
        <v>1244</v>
      </c>
      <c r="F359" s="131">
        <v>1227.3</v>
      </c>
      <c r="G359" s="137">
        <f t="shared" si="17"/>
        <v>98.657556270096464</v>
      </c>
    </row>
    <row r="360" spans="1:7" ht="18" customHeight="1">
      <c r="A360" s="105" t="s">
        <v>124</v>
      </c>
      <c r="B360" s="24" t="s">
        <v>161</v>
      </c>
      <c r="C360" s="24" t="s">
        <v>278</v>
      </c>
      <c r="D360" s="24" t="s">
        <v>132</v>
      </c>
      <c r="E360" s="131">
        <v>3121</v>
      </c>
      <c r="F360" s="131">
        <v>3089</v>
      </c>
      <c r="G360" s="137">
        <f t="shared" si="17"/>
        <v>98.974687600128163</v>
      </c>
    </row>
    <row r="361" spans="1:7" ht="31.5" customHeight="1">
      <c r="A361" s="102" t="s">
        <v>382</v>
      </c>
      <c r="B361" s="24" t="s">
        <v>161</v>
      </c>
      <c r="C361" s="24" t="s">
        <v>383</v>
      </c>
      <c r="D361" s="24"/>
      <c r="E361" s="131">
        <f>E362</f>
        <v>75</v>
      </c>
      <c r="F361" s="131">
        <f>F362</f>
        <v>75</v>
      </c>
      <c r="G361" s="137">
        <f t="shared" si="17"/>
        <v>100</v>
      </c>
    </row>
    <row r="362" spans="1:7" ht="20.25" customHeight="1">
      <c r="A362" s="51" t="s">
        <v>528</v>
      </c>
      <c r="B362" s="24" t="s">
        <v>161</v>
      </c>
      <c r="C362" s="24" t="s">
        <v>384</v>
      </c>
      <c r="D362" s="24"/>
      <c r="E362" s="131">
        <f>E363</f>
        <v>75</v>
      </c>
      <c r="F362" s="131">
        <f>F363</f>
        <v>75</v>
      </c>
      <c r="G362" s="137">
        <f t="shared" si="17"/>
        <v>100</v>
      </c>
    </row>
    <row r="363" spans="1:7" ht="38.25">
      <c r="A363" s="12" t="s">
        <v>90</v>
      </c>
      <c r="B363" s="24" t="s">
        <v>161</v>
      </c>
      <c r="C363" s="24" t="s">
        <v>384</v>
      </c>
      <c r="D363" s="24" t="s">
        <v>89</v>
      </c>
      <c r="E363" s="131">
        <v>75</v>
      </c>
      <c r="F363" s="131">
        <v>75</v>
      </c>
      <c r="G363" s="137">
        <f t="shared" si="17"/>
        <v>100</v>
      </c>
    </row>
    <row r="364" spans="1:7" ht="18.75" hidden="1" customHeight="1">
      <c r="A364" s="51" t="s">
        <v>450</v>
      </c>
      <c r="B364" s="22" t="s">
        <v>161</v>
      </c>
      <c r="C364" s="22" t="s">
        <v>451</v>
      </c>
      <c r="D364" s="22"/>
      <c r="E364" s="131"/>
      <c r="F364" s="131"/>
      <c r="G364" s="137" t="e">
        <f t="shared" si="17"/>
        <v>#DIV/0!</v>
      </c>
    </row>
    <row r="365" spans="1:7" ht="38.25" hidden="1">
      <c r="A365" s="12" t="s">
        <v>90</v>
      </c>
      <c r="B365" s="24" t="s">
        <v>161</v>
      </c>
      <c r="C365" s="24" t="s">
        <v>451</v>
      </c>
      <c r="D365" s="24" t="s">
        <v>89</v>
      </c>
      <c r="E365" s="131"/>
      <c r="F365" s="131"/>
      <c r="G365" s="137" t="e">
        <f t="shared" si="17"/>
        <v>#DIV/0!</v>
      </c>
    </row>
    <row r="366" spans="1:7" ht="24" customHeight="1">
      <c r="A366" s="50" t="s">
        <v>76</v>
      </c>
      <c r="B366" s="22" t="s">
        <v>179</v>
      </c>
      <c r="C366" s="22"/>
      <c r="D366" s="22"/>
      <c r="E366" s="120">
        <f>E367</f>
        <v>21397.200000000001</v>
      </c>
      <c r="F366" s="120">
        <f>F367</f>
        <v>19861.899999999998</v>
      </c>
      <c r="G366" s="137">
        <f t="shared" si="17"/>
        <v>92.824762118408003</v>
      </c>
    </row>
    <row r="367" spans="1:7" ht="17.25" customHeight="1">
      <c r="A367" s="50" t="s">
        <v>180</v>
      </c>
      <c r="B367" s="22" t="s">
        <v>166</v>
      </c>
      <c r="C367" s="22"/>
      <c r="D367" s="22"/>
      <c r="E367" s="120">
        <f>E368+E377</f>
        <v>21397.200000000001</v>
      </c>
      <c r="F367" s="120">
        <f>F368+F377</f>
        <v>19861.899999999998</v>
      </c>
      <c r="G367" s="137">
        <f t="shared" si="17"/>
        <v>92.824762118408003</v>
      </c>
    </row>
    <row r="368" spans="1:7" ht="39.75" customHeight="1">
      <c r="A368" s="112" t="s">
        <v>727</v>
      </c>
      <c r="B368" s="22" t="s">
        <v>166</v>
      </c>
      <c r="C368" s="22" t="s">
        <v>341</v>
      </c>
      <c r="D368" s="22"/>
      <c r="E368" s="120">
        <f>E369</f>
        <v>17078</v>
      </c>
      <c r="F368" s="120">
        <f>F369</f>
        <v>15542.699999999999</v>
      </c>
      <c r="G368" s="137">
        <f t="shared" si="17"/>
        <v>91.0100714369364</v>
      </c>
    </row>
    <row r="369" spans="1:7" ht="25.5">
      <c r="A369" s="102" t="s">
        <v>348</v>
      </c>
      <c r="B369" s="24" t="s">
        <v>166</v>
      </c>
      <c r="C369" s="24" t="s">
        <v>349</v>
      </c>
      <c r="D369" s="22"/>
      <c r="E369" s="131">
        <f>E370+E372+E374</f>
        <v>17078</v>
      </c>
      <c r="F369" s="131">
        <f>F370+F372+F374</f>
        <v>15542.699999999999</v>
      </c>
      <c r="G369" s="137">
        <f t="shared" si="17"/>
        <v>91.0100714369364</v>
      </c>
    </row>
    <row r="370" spans="1:7" ht="17.25" customHeight="1">
      <c r="A370" s="51" t="s">
        <v>385</v>
      </c>
      <c r="B370" s="24" t="s">
        <v>166</v>
      </c>
      <c r="C370" s="24" t="s">
        <v>351</v>
      </c>
      <c r="D370" s="24"/>
      <c r="E370" s="131">
        <f>E371</f>
        <v>2450</v>
      </c>
      <c r="F370" s="131">
        <f>F371</f>
        <v>2229</v>
      </c>
      <c r="G370" s="137">
        <f t="shared" si="17"/>
        <v>90.979591836734699</v>
      </c>
    </row>
    <row r="371" spans="1:7" ht="38.25">
      <c r="A371" s="12" t="s">
        <v>90</v>
      </c>
      <c r="B371" s="24" t="s">
        <v>166</v>
      </c>
      <c r="C371" s="24" t="s">
        <v>351</v>
      </c>
      <c r="D371" s="24" t="s">
        <v>89</v>
      </c>
      <c r="E371" s="131">
        <v>2450</v>
      </c>
      <c r="F371" s="131">
        <v>2229</v>
      </c>
      <c r="G371" s="137">
        <f t="shared" si="17"/>
        <v>90.979591836734699</v>
      </c>
    </row>
    <row r="372" spans="1:7" ht="17.25" customHeight="1">
      <c r="A372" s="51" t="s">
        <v>486</v>
      </c>
      <c r="B372" s="24" t="s">
        <v>166</v>
      </c>
      <c r="C372" s="24" t="s">
        <v>352</v>
      </c>
      <c r="D372" s="24"/>
      <c r="E372" s="131">
        <f>E373</f>
        <v>1476</v>
      </c>
      <c r="F372" s="131">
        <f>F373</f>
        <v>1476</v>
      </c>
      <c r="G372" s="137">
        <f t="shared" si="17"/>
        <v>100</v>
      </c>
    </row>
    <row r="373" spans="1:7" ht="15" customHeight="1">
      <c r="A373" s="51" t="s">
        <v>386</v>
      </c>
      <c r="B373" s="23" t="s">
        <v>166</v>
      </c>
      <c r="C373" s="24" t="s">
        <v>352</v>
      </c>
      <c r="D373" s="24" t="s">
        <v>387</v>
      </c>
      <c r="E373" s="131">
        <v>1476</v>
      </c>
      <c r="F373" s="131">
        <v>1476</v>
      </c>
      <c r="G373" s="137">
        <f t="shared" si="17"/>
        <v>100</v>
      </c>
    </row>
    <row r="374" spans="1:7" ht="17.25" customHeight="1">
      <c r="A374" s="51" t="s">
        <v>388</v>
      </c>
      <c r="B374" s="24" t="s">
        <v>166</v>
      </c>
      <c r="C374" s="24" t="s">
        <v>47</v>
      </c>
      <c r="D374" s="24"/>
      <c r="E374" s="131">
        <f>SUM(E375:E376)</f>
        <v>13152</v>
      </c>
      <c r="F374" s="131">
        <f>SUM(F375:F376)</f>
        <v>11837.699999999999</v>
      </c>
      <c r="G374" s="137">
        <f t="shared" si="17"/>
        <v>90.006843065693417</v>
      </c>
    </row>
    <row r="375" spans="1:7" ht="16.5" customHeight="1">
      <c r="A375" s="51" t="s">
        <v>386</v>
      </c>
      <c r="B375" s="24" t="s">
        <v>166</v>
      </c>
      <c r="C375" s="24" t="s">
        <v>353</v>
      </c>
      <c r="D375" s="24" t="s">
        <v>387</v>
      </c>
      <c r="E375" s="131">
        <v>12652</v>
      </c>
      <c r="F375" s="131">
        <v>11406.8</v>
      </c>
      <c r="G375" s="137">
        <f t="shared" si="17"/>
        <v>90.158077774264939</v>
      </c>
    </row>
    <row r="376" spans="1:7" ht="18.75" customHeight="1">
      <c r="A376" s="51" t="s">
        <v>529</v>
      </c>
      <c r="B376" s="24" t="s">
        <v>166</v>
      </c>
      <c r="C376" s="24" t="s">
        <v>44</v>
      </c>
      <c r="D376" s="24" t="s">
        <v>387</v>
      </c>
      <c r="E376" s="131">
        <v>500</v>
      </c>
      <c r="F376" s="131">
        <v>430.9</v>
      </c>
      <c r="G376" s="137">
        <f t="shared" si="17"/>
        <v>86.179999999999993</v>
      </c>
    </row>
    <row r="377" spans="1:7" ht="51">
      <c r="A377" s="50" t="s">
        <v>678</v>
      </c>
      <c r="B377" s="22" t="s">
        <v>424</v>
      </c>
      <c r="C377" s="22" t="s">
        <v>411</v>
      </c>
      <c r="D377" s="22"/>
      <c r="E377" s="120">
        <f>E378</f>
        <v>4319.2</v>
      </c>
      <c r="F377" s="120">
        <f>F378</f>
        <v>4319.2</v>
      </c>
      <c r="G377" s="137">
        <f t="shared" si="17"/>
        <v>100</v>
      </c>
    </row>
    <row r="378" spans="1:7" ht="39.75" customHeight="1">
      <c r="A378" s="12" t="s">
        <v>686</v>
      </c>
      <c r="B378" s="24" t="s">
        <v>424</v>
      </c>
      <c r="C378" s="24" t="s">
        <v>411</v>
      </c>
      <c r="D378" s="24" t="s">
        <v>518</v>
      </c>
      <c r="E378" s="131">
        <v>4319.2</v>
      </c>
      <c r="F378" s="131">
        <v>4319.2</v>
      </c>
      <c r="G378" s="137">
        <f t="shared" si="17"/>
        <v>100</v>
      </c>
    </row>
    <row r="379" spans="1:7">
      <c r="A379" s="50" t="s">
        <v>77</v>
      </c>
      <c r="B379" s="22" t="s">
        <v>78</v>
      </c>
      <c r="C379" s="22"/>
      <c r="D379" s="22"/>
      <c r="E379" s="120">
        <f t="shared" ref="E379:F383" si="20">E380</f>
        <v>4000</v>
      </c>
      <c r="F379" s="120">
        <f t="shared" si="20"/>
        <v>4000</v>
      </c>
      <c r="G379" s="137">
        <f t="shared" si="17"/>
        <v>100</v>
      </c>
    </row>
    <row r="380" spans="1:7" ht="12.75" customHeight="1">
      <c r="A380" s="50" t="s">
        <v>131</v>
      </c>
      <c r="B380" s="22" t="s">
        <v>164</v>
      </c>
      <c r="C380" s="22"/>
      <c r="D380" s="22"/>
      <c r="E380" s="120">
        <f t="shared" si="20"/>
        <v>4000</v>
      </c>
      <c r="F380" s="120">
        <f t="shared" si="20"/>
        <v>4000</v>
      </c>
      <c r="G380" s="137">
        <f t="shared" si="17"/>
        <v>100</v>
      </c>
    </row>
    <row r="381" spans="1:7">
      <c r="A381" s="51" t="s">
        <v>122</v>
      </c>
      <c r="B381" s="24" t="s">
        <v>164</v>
      </c>
      <c r="C381" s="24" t="s">
        <v>243</v>
      </c>
      <c r="D381" s="24"/>
      <c r="E381" s="131">
        <f t="shared" si="20"/>
        <v>4000</v>
      </c>
      <c r="F381" s="131">
        <f t="shared" si="20"/>
        <v>4000</v>
      </c>
      <c r="G381" s="137">
        <f t="shared" si="17"/>
        <v>100</v>
      </c>
    </row>
    <row r="382" spans="1:7" ht="25.5" customHeight="1">
      <c r="A382" s="51" t="s">
        <v>84</v>
      </c>
      <c r="B382" s="24" t="s">
        <v>164</v>
      </c>
      <c r="C382" s="24" t="s">
        <v>286</v>
      </c>
      <c r="D382" s="24"/>
      <c r="E382" s="131">
        <f t="shared" si="20"/>
        <v>4000</v>
      </c>
      <c r="F382" s="131">
        <f t="shared" si="20"/>
        <v>4000</v>
      </c>
      <c r="G382" s="137">
        <f t="shared" si="17"/>
        <v>100</v>
      </c>
    </row>
    <row r="383" spans="1:7" ht="25.5">
      <c r="A383" s="51" t="s">
        <v>102</v>
      </c>
      <c r="B383" s="24" t="s">
        <v>164</v>
      </c>
      <c r="C383" s="24" t="s">
        <v>287</v>
      </c>
      <c r="D383" s="24"/>
      <c r="E383" s="131">
        <f t="shared" si="20"/>
        <v>4000</v>
      </c>
      <c r="F383" s="131">
        <f t="shared" si="20"/>
        <v>4000</v>
      </c>
      <c r="G383" s="137">
        <f t="shared" si="17"/>
        <v>100</v>
      </c>
    </row>
    <row r="384" spans="1:7" ht="12.75" customHeight="1">
      <c r="A384" s="51" t="s">
        <v>66</v>
      </c>
      <c r="B384" s="24" t="s">
        <v>164</v>
      </c>
      <c r="C384" s="24" t="s">
        <v>287</v>
      </c>
      <c r="D384" s="24" t="s">
        <v>397</v>
      </c>
      <c r="E384" s="131">
        <v>4000</v>
      </c>
      <c r="F384" s="131">
        <v>4000</v>
      </c>
      <c r="G384" s="137">
        <f t="shared" si="17"/>
        <v>100</v>
      </c>
    </row>
    <row r="385" spans="1:7" ht="25.5" hidden="1">
      <c r="A385" s="50" t="s">
        <v>79</v>
      </c>
      <c r="B385" s="22" t="s">
        <v>162</v>
      </c>
      <c r="C385" s="22"/>
      <c r="D385" s="22"/>
      <c r="E385" s="131"/>
      <c r="F385" s="131"/>
      <c r="G385" s="137" t="e">
        <f t="shared" si="17"/>
        <v>#DIV/0!</v>
      </c>
    </row>
    <row r="386" spans="1:7" ht="25.5" hidden="1" customHeight="1">
      <c r="A386" s="112" t="s">
        <v>187</v>
      </c>
      <c r="B386" s="22" t="s">
        <v>163</v>
      </c>
      <c r="C386" s="22"/>
      <c r="D386" s="22"/>
      <c r="E386" s="131"/>
      <c r="F386" s="131"/>
      <c r="G386" s="137" t="e">
        <f t="shared" si="17"/>
        <v>#DIV/0!</v>
      </c>
    </row>
    <row r="387" spans="1:7" hidden="1">
      <c r="A387" s="51" t="s">
        <v>122</v>
      </c>
      <c r="B387" s="24" t="s">
        <v>163</v>
      </c>
      <c r="C387" s="24" t="s">
        <v>243</v>
      </c>
      <c r="D387" s="24"/>
      <c r="E387" s="131"/>
      <c r="F387" s="131"/>
      <c r="G387" s="137" t="e">
        <f t="shared" si="17"/>
        <v>#DIV/0!</v>
      </c>
    </row>
    <row r="388" spans="1:7" ht="12.75" hidden="1" customHeight="1">
      <c r="A388" s="102" t="s">
        <v>125</v>
      </c>
      <c r="B388" s="24" t="s">
        <v>163</v>
      </c>
      <c r="C388" s="24" t="s">
        <v>288</v>
      </c>
      <c r="D388" s="24"/>
      <c r="E388" s="131"/>
      <c r="F388" s="131"/>
      <c r="G388" s="137" t="e">
        <f t="shared" si="17"/>
        <v>#DIV/0!</v>
      </c>
    </row>
    <row r="389" spans="1:7" hidden="1">
      <c r="A389" s="117" t="s">
        <v>220</v>
      </c>
      <c r="B389" s="24" t="s">
        <v>163</v>
      </c>
      <c r="C389" s="24" t="s">
        <v>289</v>
      </c>
      <c r="D389" s="24"/>
      <c r="E389" s="131"/>
      <c r="F389" s="131"/>
      <c r="G389" s="137" t="e">
        <f t="shared" si="17"/>
        <v>#DIV/0!</v>
      </c>
    </row>
    <row r="390" spans="1:7" ht="12.75" hidden="1" customHeight="1">
      <c r="A390" s="51" t="s">
        <v>125</v>
      </c>
      <c r="B390" s="24" t="s">
        <v>163</v>
      </c>
      <c r="C390" s="24" t="s">
        <v>289</v>
      </c>
      <c r="D390" s="24" t="s">
        <v>64</v>
      </c>
      <c r="E390" s="131"/>
      <c r="F390" s="131"/>
      <c r="G390" s="137" t="e">
        <f t="shared" si="17"/>
        <v>#DIV/0!</v>
      </c>
    </row>
    <row r="391" spans="1:7" ht="51">
      <c r="A391" s="112" t="s">
        <v>81</v>
      </c>
      <c r="B391" s="22" t="s">
        <v>80</v>
      </c>
      <c r="C391" s="22"/>
      <c r="D391" s="22"/>
      <c r="E391" s="120">
        <f>E392+E404</f>
        <v>51053.1</v>
      </c>
      <c r="F391" s="120">
        <f>F392+F404</f>
        <v>51053.1</v>
      </c>
      <c r="G391" s="137">
        <f t="shared" si="17"/>
        <v>100</v>
      </c>
    </row>
    <row r="392" spans="1:7" ht="42" customHeight="1">
      <c r="A392" s="112" t="s">
        <v>145</v>
      </c>
      <c r="B392" s="22" t="s">
        <v>188</v>
      </c>
      <c r="C392" s="22"/>
      <c r="D392" s="22"/>
      <c r="E392" s="120">
        <f>E393</f>
        <v>33984</v>
      </c>
      <c r="F392" s="120">
        <f>F393</f>
        <v>33984</v>
      </c>
      <c r="G392" s="137">
        <f t="shared" si="17"/>
        <v>100</v>
      </c>
    </row>
    <row r="393" spans="1:7" ht="20.25" customHeight="1">
      <c r="A393" s="50" t="s">
        <v>122</v>
      </c>
      <c r="B393" s="22" t="s">
        <v>188</v>
      </c>
      <c r="C393" s="22" t="s">
        <v>243</v>
      </c>
      <c r="D393" s="22"/>
      <c r="E393" s="120">
        <f>E394+E399</f>
        <v>33984</v>
      </c>
      <c r="F393" s="120">
        <f>F394+F399</f>
        <v>33984</v>
      </c>
      <c r="G393" s="137">
        <f t="shared" si="17"/>
        <v>100</v>
      </c>
    </row>
    <row r="394" spans="1:7" ht="28.5" customHeight="1">
      <c r="A394" s="112" t="s">
        <v>57</v>
      </c>
      <c r="B394" s="22" t="s">
        <v>188</v>
      </c>
      <c r="C394" s="22" t="s">
        <v>282</v>
      </c>
      <c r="D394" s="22"/>
      <c r="E394" s="120">
        <f>E395+E397</f>
        <v>23365.8</v>
      </c>
      <c r="F394" s="120">
        <f>F395+F397</f>
        <v>23365.8</v>
      </c>
      <c r="G394" s="137">
        <f t="shared" si="17"/>
        <v>100</v>
      </c>
    </row>
    <row r="395" spans="1:7" ht="40.5" customHeight="1">
      <c r="A395" s="52" t="s">
        <v>60</v>
      </c>
      <c r="B395" s="24" t="s">
        <v>188</v>
      </c>
      <c r="C395" s="24" t="s">
        <v>290</v>
      </c>
      <c r="D395" s="24"/>
      <c r="E395" s="131">
        <f>E396</f>
        <v>1498.8</v>
      </c>
      <c r="F395" s="131">
        <f>F396</f>
        <v>1498.8</v>
      </c>
      <c r="G395" s="137">
        <f t="shared" si="17"/>
        <v>100</v>
      </c>
    </row>
    <row r="396" spans="1:7" ht="15" customHeight="1">
      <c r="A396" s="52" t="s">
        <v>159</v>
      </c>
      <c r="B396" s="24" t="s">
        <v>188</v>
      </c>
      <c r="C396" s="24" t="s">
        <v>290</v>
      </c>
      <c r="D396" s="24" t="s">
        <v>158</v>
      </c>
      <c r="E396" s="131">
        <v>1498.8</v>
      </c>
      <c r="F396" s="131">
        <v>1498.8</v>
      </c>
      <c r="G396" s="137">
        <f t="shared" si="17"/>
        <v>100</v>
      </c>
    </row>
    <row r="397" spans="1:7" ht="38.25">
      <c r="A397" s="52" t="s">
        <v>530</v>
      </c>
      <c r="B397" s="28" t="s">
        <v>188</v>
      </c>
      <c r="C397" s="28" t="s">
        <v>291</v>
      </c>
      <c r="D397" s="28"/>
      <c r="E397" s="131">
        <f>E398</f>
        <v>21867</v>
      </c>
      <c r="F397" s="131">
        <f>F398</f>
        <v>21867</v>
      </c>
      <c r="G397" s="137">
        <f t="shared" si="17"/>
        <v>100</v>
      </c>
    </row>
    <row r="398" spans="1:7" ht="18.75" customHeight="1">
      <c r="A398" s="52" t="s">
        <v>159</v>
      </c>
      <c r="B398" s="28" t="s">
        <v>188</v>
      </c>
      <c r="C398" s="28" t="s">
        <v>291</v>
      </c>
      <c r="D398" s="28" t="s">
        <v>158</v>
      </c>
      <c r="E398" s="131">
        <v>21867</v>
      </c>
      <c r="F398" s="131">
        <v>21867</v>
      </c>
      <c r="G398" s="137">
        <f t="shared" si="17"/>
        <v>100</v>
      </c>
    </row>
    <row r="399" spans="1:7" ht="25.5">
      <c r="A399" s="112" t="s">
        <v>62</v>
      </c>
      <c r="B399" s="22" t="s">
        <v>188</v>
      </c>
      <c r="C399" s="22" t="s">
        <v>284</v>
      </c>
      <c r="D399" s="22"/>
      <c r="E399" s="120">
        <f>E400+E402</f>
        <v>10618.2</v>
      </c>
      <c r="F399" s="120">
        <f>F400+F402</f>
        <v>10618.2</v>
      </c>
      <c r="G399" s="137">
        <f t="shared" si="17"/>
        <v>100</v>
      </c>
    </row>
    <row r="400" spans="1:7" ht="38.25" customHeight="1">
      <c r="A400" s="52" t="s">
        <v>59</v>
      </c>
      <c r="B400" s="24" t="s">
        <v>188</v>
      </c>
      <c r="C400" s="24" t="s">
        <v>292</v>
      </c>
      <c r="D400" s="24"/>
      <c r="E400" s="131">
        <f>E401</f>
        <v>2485.1999999999998</v>
      </c>
      <c r="F400" s="131">
        <f>F401</f>
        <v>2485.1999999999998</v>
      </c>
      <c r="G400" s="137">
        <f t="shared" si="17"/>
        <v>100</v>
      </c>
    </row>
    <row r="401" spans="1:7">
      <c r="A401" s="52" t="s">
        <v>159</v>
      </c>
      <c r="B401" s="24" t="s">
        <v>188</v>
      </c>
      <c r="C401" s="24" t="s">
        <v>292</v>
      </c>
      <c r="D401" s="24" t="s">
        <v>158</v>
      </c>
      <c r="E401" s="131">
        <v>2485.1999999999998</v>
      </c>
      <c r="F401" s="131">
        <v>2485.1999999999998</v>
      </c>
      <c r="G401" s="137">
        <f t="shared" si="17"/>
        <v>100</v>
      </c>
    </row>
    <row r="402" spans="1:7" ht="38.25" customHeight="1">
      <c r="A402" s="52" t="s">
        <v>777</v>
      </c>
      <c r="B402" s="28" t="s">
        <v>188</v>
      </c>
      <c r="C402" s="28" t="s">
        <v>294</v>
      </c>
      <c r="D402" s="28"/>
      <c r="E402" s="131">
        <f>E403</f>
        <v>8133</v>
      </c>
      <c r="F402" s="131">
        <f>F403</f>
        <v>8133</v>
      </c>
      <c r="G402" s="137">
        <f t="shared" si="17"/>
        <v>100</v>
      </c>
    </row>
    <row r="403" spans="1:7">
      <c r="A403" s="52" t="s">
        <v>159</v>
      </c>
      <c r="B403" s="28" t="s">
        <v>188</v>
      </c>
      <c r="C403" s="28" t="s">
        <v>294</v>
      </c>
      <c r="D403" s="28" t="s">
        <v>158</v>
      </c>
      <c r="E403" s="131">
        <v>8133</v>
      </c>
      <c r="F403" s="131">
        <v>8133</v>
      </c>
      <c r="G403" s="137">
        <f t="shared" si="17"/>
        <v>100</v>
      </c>
    </row>
    <row r="404" spans="1:7" ht="21" customHeight="1">
      <c r="A404" s="119" t="s">
        <v>674</v>
      </c>
      <c r="B404" s="26" t="s">
        <v>471</v>
      </c>
      <c r="C404" s="26" t="s">
        <v>786</v>
      </c>
      <c r="D404" s="26"/>
      <c r="E404" s="120">
        <f>SUM(E405:E406)</f>
        <v>17069.099999999999</v>
      </c>
      <c r="F404" s="120">
        <f>SUM(F405:F406)</f>
        <v>17069.099999999999</v>
      </c>
      <c r="G404" s="137">
        <f t="shared" ref="G404:G406" si="21">F404/E404*100</f>
        <v>100</v>
      </c>
    </row>
    <row r="405" spans="1:7" ht="33.75" customHeight="1">
      <c r="A405" s="101" t="s">
        <v>470</v>
      </c>
      <c r="B405" s="28" t="s">
        <v>471</v>
      </c>
      <c r="C405" s="28" t="s">
        <v>743</v>
      </c>
      <c r="D405" s="28" t="s">
        <v>506</v>
      </c>
      <c r="E405" s="131">
        <v>1402</v>
      </c>
      <c r="F405" s="131">
        <v>1402</v>
      </c>
      <c r="G405" s="137">
        <f t="shared" si="21"/>
        <v>100</v>
      </c>
    </row>
    <row r="406" spans="1:7" ht="25.5" customHeight="1">
      <c r="A406" s="101" t="s">
        <v>778</v>
      </c>
      <c r="B406" s="28" t="s">
        <v>471</v>
      </c>
      <c r="C406" s="28" t="s">
        <v>779</v>
      </c>
      <c r="D406" s="28" t="s">
        <v>506</v>
      </c>
      <c r="E406" s="131">
        <v>15667.1</v>
      </c>
      <c r="F406" s="131">
        <v>15667.1</v>
      </c>
      <c r="G406" s="137">
        <f t="shared" si="21"/>
        <v>100</v>
      </c>
    </row>
  </sheetData>
  <mergeCells count="6">
    <mergeCell ref="A16:G16"/>
    <mergeCell ref="C2:G2"/>
    <mergeCell ref="C4:E4"/>
    <mergeCell ref="A5:E5"/>
    <mergeCell ref="A6:G6"/>
    <mergeCell ref="C3:G3"/>
  </mergeCells>
  <pageMargins left="0.51181102362204722" right="0.70866141732283472" top="0.15748031496062992" bottom="0.15748031496062992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80"/>
  <sheetViews>
    <sheetView tabSelected="1" workbookViewId="0">
      <selection activeCell="W5" sqref="W5"/>
    </sheetView>
  </sheetViews>
  <sheetFormatPr defaultRowHeight="12.75"/>
  <cols>
    <col min="1" max="1" width="45" style="16" customWidth="1"/>
    <col min="2" max="2" width="13.28515625" style="16" customWidth="1"/>
    <col min="3" max="3" width="10.28515625" style="16" customWidth="1"/>
    <col min="4" max="4" width="12.28515625" style="16" customWidth="1"/>
    <col min="5" max="5" width="12.140625" style="17" hidden="1" customWidth="1"/>
    <col min="6" max="6" width="10.7109375" style="17" hidden="1" customWidth="1"/>
    <col min="7" max="7" width="12.28515625" style="17" hidden="1" customWidth="1"/>
    <col min="8" max="8" width="10.7109375" style="17" hidden="1" customWidth="1"/>
    <col min="9" max="9" width="11.85546875" style="17" hidden="1" customWidth="1"/>
    <col min="10" max="12" width="12.42578125" style="17" hidden="1" customWidth="1"/>
    <col min="13" max="13" width="13" style="17" hidden="1" customWidth="1"/>
    <col min="14" max="15" width="12.42578125" style="17" hidden="1" customWidth="1"/>
    <col min="16" max="16" width="7.5703125" style="17" hidden="1" customWidth="1"/>
    <col min="17" max="19" width="12.42578125" style="17" hidden="1" customWidth="1"/>
    <col min="20" max="21" width="12.42578125" style="17" customWidth="1"/>
    <col min="22" max="22" width="11.5703125" style="17" customWidth="1"/>
    <col min="23" max="23" width="15.140625" style="17" customWidth="1"/>
  </cols>
  <sheetData>
    <row r="1" spans="1:23" s="167" customFormat="1">
      <c r="A1" s="162"/>
      <c r="B1" s="163"/>
      <c r="C1" s="163"/>
      <c r="D1" s="163"/>
      <c r="E1" s="164"/>
      <c r="F1" s="165"/>
      <c r="G1" s="166"/>
    </row>
    <row r="2" spans="1:23" s="167" customFormat="1" ht="12.75" customHeight="1">
      <c r="A2" s="122"/>
      <c r="B2" s="163"/>
      <c r="C2" s="123"/>
      <c r="D2" s="123"/>
      <c r="E2" s="123"/>
      <c r="F2" s="123"/>
      <c r="G2" s="123"/>
      <c r="V2" s="123" t="s">
        <v>787</v>
      </c>
    </row>
    <row r="3" spans="1:23" s="121" customFormat="1" ht="81" customHeight="1">
      <c r="A3" s="122"/>
      <c r="B3" s="125"/>
      <c r="C3" s="222"/>
      <c r="D3" s="222"/>
      <c r="E3" s="222"/>
      <c r="F3" s="222"/>
      <c r="G3" s="222"/>
      <c r="H3" s="222" t="s">
        <v>749</v>
      </c>
      <c r="I3" s="222"/>
      <c r="J3" s="222"/>
      <c r="K3" s="222"/>
      <c r="L3" s="222"/>
      <c r="M3" s="222" t="s">
        <v>749</v>
      </c>
      <c r="N3" s="222"/>
      <c r="O3" s="222"/>
      <c r="P3" s="222"/>
      <c r="Q3" s="222"/>
      <c r="R3" s="222" t="s">
        <v>850</v>
      </c>
      <c r="S3" s="222"/>
      <c r="T3" s="222"/>
      <c r="U3" s="222"/>
      <c r="V3" s="222"/>
    </row>
    <row r="4" spans="1:23" ht="12.75" customHeight="1">
      <c r="A4" s="63"/>
      <c r="B4" s="63"/>
      <c r="C4" s="103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 t="s">
        <v>788</v>
      </c>
      <c r="W4" s="104"/>
    </row>
    <row r="5" spans="1:23" ht="69.75" customHeight="1">
      <c r="A5" s="229" t="s">
        <v>789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151"/>
    </row>
    <row r="6" spans="1:23" ht="27.75" customHeight="1">
      <c r="A6" s="56"/>
      <c r="B6" s="56"/>
      <c r="C6" s="56"/>
      <c r="D6" s="56"/>
      <c r="E6" s="142" t="s">
        <v>790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2" t="s">
        <v>790</v>
      </c>
      <c r="W6" s="152"/>
    </row>
    <row r="7" spans="1:23" ht="39.75" customHeight="1">
      <c r="A7" s="19" t="s">
        <v>69</v>
      </c>
      <c r="B7" s="19" t="s">
        <v>88</v>
      </c>
      <c r="C7" s="19" t="s">
        <v>202</v>
      </c>
      <c r="D7" s="19" t="s">
        <v>203</v>
      </c>
      <c r="E7" s="6" t="s">
        <v>436</v>
      </c>
      <c r="F7" s="21" t="s">
        <v>791</v>
      </c>
      <c r="G7" s="6" t="s">
        <v>436</v>
      </c>
      <c r="H7" s="21" t="s">
        <v>791</v>
      </c>
      <c r="I7" s="6" t="s">
        <v>436</v>
      </c>
      <c r="J7" s="21" t="s">
        <v>791</v>
      </c>
      <c r="K7" s="21" t="s">
        <v>436</v>
      </c>
      <c r="L7" s="21" t="s">
        <v>791</v>
      </c>
      <c r="M7" s="21" t="s">
        <v>436</v>
      </c>
      <c r="N7" s="21" t="s">
        <v>791</v>
      </c>
      <c r="O7" s="21" t="s">
        <v>436</v>
      </c>
      <c r="P7" s="21" t="s">
        <v>791</v>
      </c>
      <c r="Q7" s="21" t="s">
        <v>436</v>
      </c>
      <c r="R7" s="21" t="s">
        <v>791</v>
      </c>
      <c r="S7" s="21" t="s">
        <v>791</v>
      </c>
      <c r="T7" s="6" t="s">
        <v>840</v>
      </c>
      <c r="U7" s="6" t="s">
        <v>841</v>
      </c>
      <c r="V7" s="6" t="s">
        <v>627</v>
      </c>
      <c r="W7" s="153"/>
    </row>
    <row r="8" spans="1:23" ht="24.75" customHeight="1">
      <c r="A8" s="20" t="s">
        <v>792</v>
      </c>
      <c r="B8" s="19"/>
      <c r="C8" s="19"/>
      <c r="D8" s="19"/>
      <c r="E8" s="21" t="e">
        <f>SUM(E223,E224,E250)</f>
        <v>#REF!</v>
      </c>
      <c r="F8" s="21" t="e">
        <f>SUM(F223,F224,F250)</f>
        <v>#REF!</v>
      </c>
      <c r="G8" s="21" t="e">
        <f>E8+F8</f>
        <v>#REF!</v>
      </c>
      <c r="H8" s="21">
        <f>SUM(H223,H224,H250)</f>
        <v>28478.400000000001</v>
      </c>
      <c r="I8" s="21" t="e">
        <f>G8+H8</f>
        <v>#REF!</v>
      </c>
      <c r="J8" s="21">
        <f>SUM(J223,J224,J250)</f>
        <v>44918.200000000004</v>
      </c>
      <c r="K8" s="21" t="e">
        <f>I8+J8</f>
        <v>#REF!</v>
      </c>
      <c r="L8" s="21">
        <f>L27+L94+L250+L224+L185</f>
        <v>20192</v>
      </c>
      <c r="M8" s="21" t="e">
        <f>K8+L8</f>
        <v>#REF!</v>
      </c>
      <c r="N8" s="21" t="e">
        <f>N223+N224+N250</f>
        <v>#REF!</v>
      </c>
      <c r="O8" s="21" t="e">
        <f>M8+N8</f>
        <v>#REF!</v>
      </c>
      <c r="P8" s="21">
        <f>P223+P224+P250</f>
        <v>900</v>
      </c>
      <c r="Q8" s="21" t="e">
        <f>O8+P8</f>
        <v>#REF!</v>
      </c>
      <c r="R8" s="21" t="e">
        <f>R223+R224+R250</f>
        <v>#REF!</v>
      </c>
      <c r="S8" s="21" t="e">
        <f>S223+S224+S250</f>
        <v>#REF!</v>
      </c>
      <c r="T8" s="21">
        <f>T223+T224+T250</f>
        <v>1341924.1000000001</v>
      </c>
      <c r="U8" s="21">
        <f>U223+U224+U250</f>
        <v>1266872.2999999998</v>
      </c>
      <c r="V8" s="25">
        <f>U8/T8*100</f>
        <v>94.407150151040568</v>
      </c>
      <c r="W8" s="154"/>
    </row>
    <row r="9" spans="1:23" ht="32.25" customHeight="1">
      <c r="A9" s="14" t="s">
        <v>671</v>
      </c>
      <c r="B9" s="22" t="s">
        <v>274</v>
      </c>
      <c r="C9" s="22"/>
      <c r="D9" s="22"/>
      <c r="E9" s="21">
        <f>E10</f>
        <v>11300</v>
      </c>
      <c r="F9" s="21">
        <f>F10</f>
        <v>0</v>
      </c>
      <c r="G9" s="21">
        <f t="shared" ref="G9:G78" si="0">E9+F9</f>
        <v>11300</v>
      </c>
      <c r="H9" s="21"/>
      <c r="I9" s="21">
        <f t="shared" ref="I9:I78" si="1">G9+H9</f>
        <v>11300</v>
      </c>
      <c r="J9" s="21"/>
      <c r="K9" s="21">
        <f t="shared" ref="K9:K78" si="2">I9+J9</f>
        <v>11300</v>
      </c>
      <c r="L9" s="21"/>
      <c r="M9" s="21">
        <f t="shared" ref="M9:M76" si="3">K9+L9</f>
        <v>11300</v>
      </c>
      <c r="N9" s="21">
        <f>N10</f>
        <v>1000</v>
      </c>
      <c r="O9" s="21">
        <f t="shared" ref="O9:O75" si="4">M9+N9</f>
        <v>12300</v>
      </c>
      <c r="P9" s="21">
        <f>P10+P19</f>
        <v>2300</v>
      </c>
      <c r="Q9" s="21">
        <f t="shared" ref="Q9:Q75" si="5">O9+P9</f>
        <v>14600</v>
      </c>
      <c r="R9" s="21"/>
      <c r="S9" s="21"/>
      <c r="T9" s="21">
        <f>T10+T13+T17+T20</f>
        <v>14600</v>
      </c>
      <c r="U9" s="21">
        <f>U10+U13+U17+U20</f>
        <v>14537.6</v>
      </c>
      <c r="V9" s="25">
        <f t="shared" ref="V9:V75" si="6">U9/T9*100</f>
        <v>99.572602739726037</v>
      </c>
      <c r="W9" s="154"/>
    </row>
    <row r="10" spans="1:23" ht="19.5" customHeight="1">
      <c r="A10" s="35" t="s">
        <v>199</v>
      </c>
      <c r="B10" s="24" t="s">
        <v>793</v>
      </c>
      <c r="C10" s="24" t="s">
        <v>224</v>
      </c>
      <c r="D10" s="24"/>
      <c r="E10" s="25">
        <f>E11+E13+E17+E20+E22</f>
        <v>11300</v>
      </c>
      <c r="F10" s="25"/>
      <c r="G10" s="21">
        <f t="shared" si="0"/>
        <v>11300</v>
      </c>
      <c r="H10" s="25"/>
      <c r="I10" s="21">
        <f t="shared" si="1"/>
        <v>11300</v>
      </c>
      <c r="J10" s="25"/>
      <c r="K10" s="21">
        <f t="shared" si="2"/>
        <v>11300</v>
      </c>
      <c r="L10" s="25"/>
      <c r="M10" s="21">
        <f t="shared" si="3"/>
        <v>11300</v>
      </c>
      <c r="N10" s="25">
        <f>N17+N22</f>
        <v>1000</v>
      </c>
      <c r="O10" s="21">
        <f t="shared" si="4"/>
        <v>12300</v>
      </c>
      <c r="P10" s="25">
        <f>P11</f>
        <v>2100</v>
      </c>
      <c r="Q10" s="21">
        <f t="shared" si="5"/>
        <v>14400</v>
      </c>
      <c r="R10" s="25"/>
      <c r="S10" s="25"/>
      <c r="T10" s="25">
        <f>T11</f>
        <v>9400</v>
      </c>
      <c r="U10" s="25">
        <f>U11</f>
        <v>9391.1</v>
      </c>
      <c r="V10" s="25">
        <f t="shared" si="6"/>
        <v>99.905319148936172</v>
      </c>
      <c r="W10" s="154"/>
    </row>
    <row r="11" spans="1:23" ht="17.25" customHeight="1">
      <c r="A11" s="35" t="s">
        <v>142</v>
      </c>
      <c r="B11" s="24" t="s">
        <v>380</v>
      </c>
      <c r="C11" s="24" t="s">
        <v>154</v>
      </c>
      <c r="D11" s="24"/>
      <c r="E11" s="25">
        <f>SUM(E12)</f>
        <v>7300</v>
      </c>
      <c r="F11" s="25"/>
      <c r="G11" s="21">
        <f t="shared" si="0"/>
        <v>7300</v>
      </c>
      <c r="H11" s="25"/>
      <c r="I11" s="21">
        <f t="shared" si="1"/>
        <v>7300</v>
      </c>
      <c r="J11" s="25"/>
      <c r="K11" s="21">
        <f t="shared" si="2"/>
        <v>7300</v>
      </c>
      <c r="L11" s="25"/>
      <c r="M11" s="21">
        <f t="shared" si="3"/>
        <v>7300</v>
      </c>
      <c r="N11" s="25"/>
      <c r="O11" s="21">
        <f t="shared" si="4"/>
        <v>7300</v>
      </c>
      <c r="P11" s="25">
        <f>P12</f>
        <v>2100</v>
      </c>
      <c r="Q11" s="21">
        <f t="shared" si="5"/>
        <v>9400</v>
      </c>
      <c r="R11" s="25"/>
      <c r="S11" s="25"/>
      <c r="T11" s="25">
        <f>T12</f>
        <v>9400</v>
      </c>
      <c r="U11" s="25">
        <f>U12</f>
        <v>9391.1</v>
      </c>
      <c r="V11" s="25">
        <f t="shared" si="6"/>
        <v>99.905319148936172</v>
      </c>
      <c r="W11" s="154"/>
    </row>
    <row r="12" spans="1:23" ht="17.25" customHeight="1">
      <c r="A12" s="35" t="s">
        <v>216</v>
      </c>
      <c r="B12" s="24" t="s">
        <v>380</v>
      </c>
      <c r="C12" s="24" t="s">
        <v>154</v>
      </c>
      <c r="D12" s="24" t="s">
        <v>794</v>
      </c>
      <c r="E12" s="25">
        <v>7300</v>
      </c>
      <c r="F12" s="25"/>
      <c r="G12" s="21">
        <f t="shared" si="0"/>
        <v>7300</v>
      </c>
      <c r="H12" s="25"/>
      <c r="I12" s="21">
        <f t="shared" si="1"/>
        <v>7300</v>
      </c>
      <c r="J12" s="25"/>
      <c r="K12" s="21">
        <f t="shared" si="2"/>
        <v>7300</v>
      </c>
      <c r="L12" s="25"/>
      <c r="M12" s="21">
        <f t="shared" si="3"/>
        <v>7300</v>
      </c>
      <c r="N12" s="25"/>
      <c r="O12" s="21">
        <f t="shared" si="4"/>
        <v>7300</v>
      </c>
      <c r="P12" s="25">
        <v>2100</v>
      </c>
      <c r="Q12" s="21">
        <f t="shared" si="5"/>
        <v>9400</v>
      </c>
      <c r="R12" s="25"/>
      <c r="S12" s="25"/>
      <c r="T12" s="25">
        <v>9400</v>
      </c>
      <c r="U12" s="25">
        <v>9391.1</v>
      </c>
      <c r="V12" s="25">
        <f t="shared" si="6"/>
        <v>99.905319148936172</v>
      </c>
      <c r="W12" s="154"/>
    </row>
    <row r="13" spans="1:23" ht="20.25" customHeight="1">
      <c r="A13" s="36" t="s">
        <v>109</v>
      </c>
      <c r="B13" s="24" t="s">
        <v>277</v>
      </c>
      <c r="C13" s="24"/>
      <c r="D13" s="24"/>
      <c r="E13" s="25">
        <f>E14</f>
        <v>800</v>
      </c>
      <c r="F13" s="25"/>
      <c r="G13" s="21">
        <f t="shared" si="0"/>
        <v>800</v>
      </c>
      <c r="H13" s="25"/>
      <c r="I13" s="21">
        <f t="shared" si="1"/>
        <v>800</v>
      </c>
      <c r="J13" s="25"/>
      <c r="K13" s="21">
        <f t="shared" si="2"/>
        <v>800</v>
      </c>
      <c r="L13" s="25"/>
      <c r="M13" s="21">
        <f t="shared" si="3"/>
        <v>800</v>
      </c>
      <c r="N13" s="25"/>
      <c r="O13" s="21">
        <f t="shared" si="4"/>
        <v>800</v>
      </c>
      <c r="P13" s="25"/>
      <c r="Q13" s="21">
        <f t="shared" si="5"/>
        <v>800</v>
      </c>
      <c r="R13" s="25"/>
      <c r="S13" s="25"/>
      <c r="T13" s="25">
        <f>T14</f>
        <v>760</v>
      </c>
      <c r="U13" s="25">
        <f>U14</f>
        <v>755.1</v>
      </c>
      <c r="V13" s="25">
        <f t="shared" si="6"/>
        <v>99.35526315789474</v>
      </c>
      <c r="W13" s="154"/>
    </row>
    <row r="14" spans="1:23" ht="15" customHeight="1">
      <c r="A14" s="35" t="s">
        <v>191</v>
      </c>
      <c r="B14" s="24" t="s">
        <v>277</v>
      </c>
      <c r="C14" s="24" t="s">
        <v>161</v>
      </c>
      <c r="D14" s="24"/>
      <c r="E14" s="25">
        <f>E15</f>
        <v>800</v>
      </c>
      <c r="F14" s="25"/>
      <c r="G14" s="21">
        <f t="shared" si="0"/>
        <v>800</v>
      </c>
      <c r="H14" s="25"/>
      <c r="I14" s="21">
        <f t="shared" si="1"/>
        <v>800</v>
      </c>
      <c r="J14" s="25"/>
      <c r="K14" s="21">
        <f t="shared" si="2"/>
        <v>800</v>
      </c>
      <c r="L14" s="25"/>
      <c r="M14" s="21">
        <f t="shared" si="3"/>
        <v>800</v>
      </c>
      <c r="N14" s="25"/>
      <c r="O14" s="21">
        <f t="shared" si="4"/>
        <v>800</v>
      </c>
      <c r="P14" s="25"/>
      <c r="Q14" s="21">
        <f t="shared" si="5"/>
        <v>800</v>
      </c>
      <c r="R14" s="25"/>
      <c r="S14" s="25"/>
      <c r="T14" s="25">
        <f>T15+T16</f>
        <v>760</v>
      </c>
      <c r="U14" s="25">
        <f>U15+U16</f>
        <v>755.1</v>
      </c>
      <c r="V14" s="25">
        <f t="shared" si="6"/>
        <v>99.35526315789474</v>
      </c>
      <c r="W14" s="154"/>
    </row>
    <row r="15" spans="1:23" ht="27.75" customHeight="1">
      <c r="A15" s="10" t="s">
        <v>90</v>
      </c>
      <c r="B15" s="24" t="s">
        <v>277</v>
      </c>
      <c r="C15" s="24" t="s">
        <v>161</v>
      </c>
      <c r="D15" s="24" t="s">
        <v>89</v>
      </c>
      <c r="E15" s="25">
        <v>800</v>
      </c>
      <c r="F15" s="25"/>
      <c r="G15" s="21">
        <f t="shared" si="0"/>
        <v>800</v>
      </c>
      <c r="H15" s="25"/>
      <c r="I15" s="21">
        <f t="shared" si="1"/>
        <v>800</v>
      </c>
      <c r="J15" s="25"/>
      <c r="K15" s="21">
        <f t="shared" si="2"/>
        <v>800</v>
      </c>
      <c r="L15" s="25"/>
      <c r="M15" s="21">
        <f t="shared" si="3"/>
        <v>800</v>
      </c>
      <c r="N15" s="25"/>
      <c r="O15" s="21">
        <f t="shared" si="4"/>
        <v>800</v>
      </c>
      <c r="P15" s="25"/>
      <c r="Q15" s="21">
        <f t="shared" si="5"/>
        <v>800</v>
      </c>
      <c r="R15" s="25"/>
      <c r="S15" s="25"/>
      <c r="T15" s="25">
        <v>700</v>
      </c>
      <c r="U15" s="25">
        <v>695.1</v>
      </c>
      <c r="V15" s="25">
        <f t="shared" si="6"/>
        <v>99.3</v>
      </c>
      <c r="W15" s="154"/>
    </row>
    <row r="16" spans="1:23" ht="16.5" customHeight="1">
      <c r="A16" s="45" t="s">
        <v>124</v>
      </c>
      <c r="B16" s="24" t="s">
        <v>277</v>
      </c>
      <c r="C16" s="24" t="s">
        <v>161</v>
      </c>
      <c r="D16" s="24" t="s">
        <v>132</v>
      </c>
      <c r="E16" s="25"/>
      <c r="F16" s="25"/>
      <c r="G16" s="21"/>
      <c r="H16" s="25"/>
      <c r="I16" s="21"/>
      <c r="J16" s="25"/>
      <c r="K16" s="21"/>
      <c r="L16" s="25"/>
      <c r="M16" s="21"/>
      <c r="N16" s="25"/>
      <c r="O16" s="21"/>
      <c r="P16" s="25"/>
      <c r="Q16" s="21"/>
      <c r="R16" s="25"/>
      <c r="S16" s="25"/>
      <c r="T16" s="25">
        <v>60</v>
      </c>
      <c r="U16" s="25">
        <v>60</v>
      </c>
      <c r="V16" s="25"/>
      <c r="W16" s="154"/>
    </row>
    <row r="17" spans="1:23" ht="30.75" customHeight="1">
      <c r="A17" s="35" t="s">
        <v>110</v>
      </c>
      <c r="B17" s="24" t="s">
        <v>278</v>
      </c>
      <c r="C17" s="24"/>
      <c r="D17" s="24"/>
      <c r="E17" s="25">
        <f>SUM(E19)</f>
        <v>2600</v>
      </c>
      <c r="F17" s="25"/>
      <c r="G17" s="21">
        <f t="shared" si="0"/>
        <v>2600</v>
      </c>
      <c r="H17" s="25"/>
      <c r="I17" s="21">
        <f t="shared" si="1"/>
        <v>2600</v>
      </c>
      <c r="J17" s="25"/>
      <c r="K17" s="21">
        <f t="shared" si="2"/>
        <v>2600</v>
      </c>
      <c r="L17" s="25"/>
      <c r="M17" s="21">
        <f t="shared" si="3"/>
        <v>2600</v>
      </c>
      <c r="N17" s="25">
        <f>N18+N19</f>
        <v>1500</v>
      </c>
      <c r="O17" s="21">
        <f t="shared" si="4"/>
        <v>4100</v>
      </c>
      <c r="P17" s="25"/>
      <c r="Q17" s="21">
        <f t="shared" si="5"/>
        <v>4100</v>
      </c>
      <c r="R17" s="25"/>
      <c r="S17" s="25"/>
      <c r="T17" s="25">
        <f>T18+T19</f>
        <v>4365</v>
      </c>
      <c r="U17" s="25">
        <f>U18+U19</f>
        <v>4316.3999999999996</v>
      </c>
      <c r="V17" s="25">
        <f t="shared" si="6"/>
        <v>98.88659793814432</v>
      </c>
      <c r="W17" s="154"/>
    </row>
    <row r="18" spans="1:23" ht="32.25" customHeight="1">
      <c r="A18" s="10" t="s">
        <v>90</v>
      </c>
      <c r="B18" s="24" t="s">
        <v>278</v>
      </c>
      <c r="C18" s="24" t="s">
        <v>161</v>
      </c>
      <c r="D18" s="24" t="s">
        <v>89</v>
      </c>
      <c r="E18" s="25"/>
      <c r="F18" s="25"/>
      <c r="G18" s="21"/>
      <c r="H18" s="25"/>
      <c r="I18" s="21"/>
      <c r="J18" s="25"/>
      <c r="K18" s="21"/>
      <c r="L18" s="25"/>
      <c r="M18" s="21"/>
      <c r="N18" s="25">
        <v>500</v>
      </c>
      <c r="O18" s="21">
        <f t="shared" si="4"/>
        <v>500</v>
      </c>
      <c r="P18" s="25"/>
      <c r="Q18" s="21">
        <f t="shared" si="5"/>
        <v>500</v>
      </c>
      <c r="R18" s="25"/>
      <c r="S18" s="25"/>
      <c r="T18" s="25">
        <v>1244</v>
      </c>
      <c r="U18" s="25">
        <v>1227.4000000000001</v>
      </c>
      <c r="V18" s="25">
        <f t="shared" si="6"/>
        <v>98.665594855305471</v>
      </c>
      <c r="W18" s="154"/>
    </row>
    <row r="19" spans="1:23" ht="18" customHeight="1">
      <c r="A19" s="45" t="s">
        <v>124</v>
      </c>
      <c r="B19" s="24" t="s">
        <v>278</v>
      </c>
      <c r="C19" s="24" t="s">
        <v>161</v>
      </c>
      <c r="D19" s="24" t="s">
        <v>132</v>
      </c>
      <c r="E19" s="25">
        <v>2600</v>
      </c>
      <c r="F19" s="25"/>
      <c r="G19" s="21">
        <f t="shared" si="0"/>
        <v>2600</v>
      </c>
      <c r="H19" s="25"/>
      <c r="I19" s="21">
        <f t="shared" si="1"/>
        <v>2600</v>
      </c>
      <c r="J19" s="25"/>
      <c r="K19" s="21">
        <f t="shared" si="2"/>
        <v>2600</v>
      </c>
      <c r="L19" s="25"/>
      <c r="M19" s="21">
        <f t="shared" si="3"/>
        <v>2600</v>
      </c>
      <c r="N19" s="25">
        <v>1000</v>
      </c>
      <c r="O19" s="21">
        <f t="shared" si="4"/>
        <v>3600</v>
      </c>
      <c r="P19" s="25">
        <v>200</v>
      </c>
      <c r="Q19" s="21">
        <f t="shared" si="5"/>
        <v>3800</v>
      </c>
      <c r="R19" s="25"/>
      <c r="S19" s="25"/>
      <c r="T19" s="25">
        <v>3121</v>
      </c>
      <c r="U19" s="25">
        <v>3089</v>
      </c>
      <c r="V19" s="25">
        <f t="shared" si="6"/>
        <v>98.974687600128163</v>
      </c>
      <c r="W19" s="154"/>
    </row>
    <row r="20" spans="1:23" ht="18.75" customHeight="1">
      <c r="A20" s="46" t="s">
        <v>389</v>
      </c>
      <c r="B20" s="24" t="s">
        <v>384</v>
      </c>
      <c r="C20" s="24" t="s">
        <v>161</v>
      </c>
      <c r="D20" s="24"/>
      <c r="E20" s="25">
        <v>100</v>
      </c>
      <c r="F20" s="25"/>
      <c r="G20" s="21">
        <f t="shared" si="0"/>
        <v>100</v>
      </c>
      <c r="H20" s="25"/>
      <c r="I20" s="21">
        <f t="shared" si="1"/>
        <v>100</v>
      </c>
      <c r="J20" s="25"/>
      <c r="K20" s="21">
        <f t="shared" si="2"/>
        <v>100</v>
      </c>
      <c r="L20" s="25"/>
      <c r="M20" s="21">
        <f t="shared" si="3"/>
        <v>100</v>
      </c>
      <c r="N20" s="25"/>
      <c r="O20" s="21">
        <f t="shared" si="4"/>
        <v>100</v>
      </c>
      <c r="P20" s="25"/>
      <c r="Q20" s="21">
        <f t="shared" si="5"/>
        <v>100</v>
      </c>
      <c r="R20" s="25"/>
      <c r="S20" s="25"/>
      <c r="T20" s="25">
        <f>T21</f>
        <v>75</v>
      </c>
      <c r="U20" s="25">
        <f>U21</f>
        <v>75</v>
      </c>
      <c r="V20" s="25">
        <f t="shared" si="6"/>
        <v>100</v>
      </c>
      <c r="W20" s="154"/>
    </row>
    <row r="21" spans="1:23" ht="38.25">
      <c r="A21" s="10" t="s">
        <v>90</v>
      </c>
      <c r="B21" s="24" t="s">
        <v>384</v>
      </c>
      <c r="C21" s="24" t="s">
        <v>161</v>
      </c>
      <c r="D21" s="24" t="s">
        <v>89</v>
      </c>
      <c r="E21" s="25">
        <v>100</v>
      </c>
      <c r="F21" s="25"/>
      <c r="G21" s="21">
        <f t="shared" si="0"/>
        <v>100</v>
      </c>
      <c r="H21" s="25"/>
      <c r="I21" s="21">
        <f t="shared" si="1"/>
        <v>100</v>
      </c>
      <c r="J21" s="25"/>
      <c r="K21" s="21">
        <f t="shared" si="2"/>
        <v>100</v>
      </c>
      <c r="L21" s="25"/>
      <c r="M21" s="21">
        <f t="shared" si="3"/>
        <v>100</v>
      </c>
      <c r="N21" s="25"/>
      <c r="O21" s="21">
        <f t="shared" si="4"/>
        <v>100</v>
      </c>
      <c r="P21" s="25"/>
      <c r="Q21" s="21">
        <f t="shared" si="5"/>
        <v>100</v>
      </c>
      <c r="R21" s="25"/>
      <c r="S21" s="25"/>
      <c r="T21" s="25">
        <v>75</v>
      </c>
      <c r="U21" s="25">
        <v>75</v>
      </c>
      <c r="V21" s="25">
        <f t="shared" si="6"/>
        <v>100</v>
      </c>
      <c r="W21" s="154"/>
    </row>
    <row r="22" spans="1:23" ht="18" hidden="1" customHeight="1">
      <c r="A22" s="46" t="s">
        <v>450</v>
      </c>
      <c r="B22" s="24" t="s">
        <v>451</v>
      </c>
      <c r="C22" s="24" t="s">
        <v>161</v>
      </c>
      <c r="D22" s="24"/>
      <c r="E22" s="25">
        <f>E23</f>
        <v>500</v>
      </c>
      <c r="F22" s="25"/>
      <c r="G22" s="21">
        <f t="shared" si="0"/>
        <v>500</v>
      </c>
      <c r="H22" s="25"/>
      <c r="I22" s="21">
        <f t="shared" si="1"/>
        <v>500</v>
      </c>
      <c r="J22" s="25"/>
      <c r="K22" s="21">
        <f t="shared" si="2"/>
        <v>500</v>
      </c>
      <c r="L22" s="25"/>
      <c r="M22" s="21">
        <f t="shared" si="3"/>
        <v>500</v>
      </c>
      <c r="N22" s="25">
        <f>N23</f>
        <v>-500</v>
      </c>
      <c r="O22" s="21">
        <f t="shared" si="4"/>
        <v>0</v>
      </c>
      <c r="P22" s="25"/>
      <c r="Q22" s="21">
        <f t="shared" si="5"/>
        <v>0</v>
      </c>
      <c r="R22" s="25"/>
      <c r="S22" s="25"/>
      <c r="T22" s="25">
        <f t="shared" ref="T22:T61" si="7">P22+Q22+R22</f>
        <v>0</v>
      </c>
      <c r="U22" s="25">
        <f>P22+Q22+R22</f>
        <v>0</v>
      </c>
      <c r="V22" s="25" t="e">
        <f t="shared" si="6"/>
        <v>#DIV/0!</v>
      </c>
      <c r="W22" s="154"/>
    </row>
    <row r="23" spans="1:23" ht="38.25" hidden="1">
      <c r="A23" s="10" t="s">
        <v>90</v>
      </c>
      <c r="B23" s="24" t="s">
        <v>451</v>
      </c>
      <c r="C23" s="24" t="s">
        <v>161</v>
      </c>
      <c r="D23" s="24" t="s">
        <v>89</v>
      </c>
      <c r="E23" s="25">
        <v>500</v>
      </c>
      <c r="F23" s="25"/>
      <c r="G23" s="21">
        <f t="shared" si="0"/>
        <v>500</v>
      </c>
      <c r="H23" s="25"/>
      <c r="I23" s="21">
        <f t="shared" si="1"/>
        <v>500</v>
      </c>
      <c r="J23" s="25"/>
      <c r="K23" s="21">
        <f t="shared" si="2"/>
        <v>500</v>
      </c>
      <c r="L23" s="25"/>
      <c r="M23" s="21">
        <f t="shared" si="3"/>
        <v>500</v>
      </c>
      <c r="N23" s="25">
        <v>-500</v>
      </c>
      <c r="O23" s="21">
        <f t="shared" si="4"/>
        <v>0</v>
      </c>
      <c r="P23" s="25"/>
      <c r="Q23" s="21">
        <f t="shared" si="5"/>
        <v>0</v>
      </c>
      <c r="R23" s="25"/>
      <c r="S23" s="25"/>
      <c r="T23" s="25">
        <f t="shared" si="7"/>
        <v>0</v>
      </c>
      <c r="U23" s="25">
        <f>P23+Q23+R23</f>
        <v>0</v>
      </c>
      <c r="V23" s="25" t="e">
        <f t="shared" si="6"/>
        <v>#DIV/0!</v>
      </c>
      <c r="W23" s="154"/>
    </row>
    <row r="24" spans="1:23" s="121" customFormat="1" ht="44.25" customHeight="1">
      <c r="A24" s="41" t="s">
        <v>795</v>
      </c>
      <c r="B24" s="22" t="s">
        <v>265</v>
      </c>
      <c r="C24" s="18" t="s">
        <v>153</v>
      </c>
      <c r="D24" s="22"/>
      <c r="E24" s="21">
        <f>E25</f>
        <v>900</v>
      </c>
      <c r="F24" s="21"/>
      <c r="G24" s="21">
        <f t="shared" si="0"/>
        <v>900</v>
      </c>
      <c r="H24" s="21"/>
      <c r="I24" s="21">
        <f t="shared" si="1"/>
        <v>900</v>
      </c>
      <c r="J24" s="21"/>
      <c r="K24" s="21">
        <f t="shared" si="2"/>
        <v>900</v>
      </c>
      <c r="L24" s="21"/>
      <c r="M24" s="21">
        <f t="shared" si="3"/>
        <v>900</v>
      </c>
      <c r="N24" s="21"/>
      <c r="O24" s="21">
        <f t="shared" si="4"/>
        <v>900</v>
      </c>
      <c r="P24" s="21"/>
      <c r="Q24" s="21">
        <f t="shared" si="5"/>
        <v>900</v>
      </c>
      <c r="R24" s="21"/>
      <c r="S24" s="21"/>
      <c r="T24" s="21">
        <f>T25</f>
        <v>900</v>
      </c>
      <c r="U24" s="21">
        <f>U25</f>
        <v>900</v>
      </c>
      <c r="V24" s="25">
        <f t="shared" si="6"/>
        <v>100</v>
      </c>
      <c r="W24" s="154"/>
    </row>
    <row r="25" spans="1:23" s="121" customFormat="1" ht="30" customHeight="1">
      <c r="A25" s="35" t="s">
        <v>266</v>
      </c>
      <c r="B25" s="24" t="s">
        <v>267</v>
      </c>
      <c r="C25" s="23"/>
      <c r="D25" s="24"/>
      <c r="E25" s="25">
        <f>E26</f>
        <v>900</v>
      </c>
      <c r="F25" s="25"/>
      <c r="G25" s="21">
        <f t="shared" si="0"/>
        <v>900</v>
      </c>
      <c r="H25" s="25"/>
      <c r="I25" s="21">
        <f t="shared" si="1"/>
        <v>900</v>
      </c>
      <c r="J25" s="25"/>
      <c r="K25" s="21">
        <f t="shared" si="2"/>
        <v>900</v>
      </c>
      <c r="L25" s="25"/>
      <c r="M25" s="21">
        <f t="shared" si="3"/>
        <v>900</v>
      </c>
      <c r="N25" s="25"/>
      <c r="O25" s="21">
        <f t="shared" si="4"/>
        <v>900</v>
      </c>
      <c r="P25" s="25"/>
      <c r="Q25" s="21">
        <f t="shared" si="5"/>
        <v>900</v>
      </c>
      <c r="R25" s="25"/>
      <c r="S25" s="25"/>
      <c r="T25" s="25">
        <f>T26</f>
        <v>900</v>
      </c>
      <c r="U25" s="25">
        <f>U26</f>
        <v>900</v>
      </c>
      <c r="V25" s="25">
        <f t="shared" si="6"/>
        <v>100</v>
      </c>
      <c r="W25" s="154"/>
    </row>
    <row r="26" spans="1:23" s="121" customFormat="1" ht="27" customHeight="1">
      <c r="A26" s="10" t="s">
        <v>111</v>
      </c>
      <c r="B26" s="24" t="s">
        <v>268</v>
      </c>
      <c r="C26" s="23"/>
      <c r="D26" s="24"/>
      <c r="E26" s="25">
        <v>900</v>
      </c>
      <c r="F26" s="25"/>
      <c r="G26" s="21">
        <f t="shared" si="0"/>
        <v>900</v>
      </c>
      <c r="H26" s="25"/>
      <c r="I26" s="21">
        <f t="shared" si="1"/>
        <v>900</v>
      </c>
      <c r="J26" s="25"/>
      <c r="K26" s="21">
        <f t="shared" si="2"/>
        <v>900</v>
      </c>
      <c r="L26" s="25"/>
      <c r="M26" s="21">
        <f t="shared" si="3"/>
        <v>900</v>
      </c>
      <c r="N26" s="25"/>
      <c r="O26" s="21">
        <f t="shared" si="4"/>
        <v>900</v>
      </c>
      <c r="P26" s="25"/>
      <c r="Q26" s="21">
        <f t="shared" si="5"/>
        <v>900</v>
      </c>
      <c r="R26" s="25"/>
      <c r="S26" s="25"/>
      <c r="T26" s="25">
        <v>900</v>
      </c>
      <c r="U26" s="25">
        <v>900</v>
      </c>
      <c r="V26" s="25">
        <f t="shared" si="6"/>
        <v>100</v>
      </c>
      <c r="W26" s="154"/>
    </row>
    <row r="27" spans="1:23" s="121" customFormat="1" ht="28.5" customHeight="1">
      <c r="A27" s="11" t="s">
        <v>796</v>
      </c>
      <c r="B27" s="22" t="s">
        <v>354</v>
      </c>
      <c r="C27" s="22"/>
      <c r="D27" s="24"/>
      <c r="E27" s="21">
        <f>SUM(E28,E37)</f>
        <v>98042.400000000009</v>
      </c>
      <c r="F27" s="21">
        <f>SUM(F28,F37)</f>
        <v>4623</v>
      </c>
      <c r="G27" s="21">
        <f t="shared" si="0"/>
        <v>102665.40000000001</v>
      </c>
      <c r="H27" s="21"/>
      <c r="I27" s="21">
        <f t="shared" si="1"/>
        <v>102665.40000000001</v>
      </c>
      <c r="J27" s="21"/>
      <c r="K27" s="21">
        <f t="shared" si="2"/>
        <v>102665.40000000001</v>
      </c>
      <c r="L27" s="21">
        <v>8840.9</v>
      </c>
      <c r="M27" s="21">
        <f t="shared" si="3"/>
        <v>111506.3</v>
      </c>
      <c r="N27" s="21"/>
      <c r="O27" s="21">
        <f t="shared" si="4"/>
        <v>111506.3</v>
      </c>
      <c r="P27" s="21"/>
      <c r="Q27" s="21">
        <f t="shared" si="5"/>
        <v>111506.3</v>
      </c>
      <c r="R27" s="21">
        <f>R28+R37</f>
        <v>951</v>
      </c>
      <c r="S27" s="21">
        <f>S28+S37</f>
        <v>3127</v>
      </c>
      <c r="T27" s="21">
        <f>T28+T37</f>
        <v>115584.40000000001</v>
      </c>
      <c r="U27" s="21">
        <f>U28+U37</f>
        <v>115583.8</v>
      </c>
      <c r="V27" s="25">
        <f t="shared" si="6"/>
        <v>99.999480898806397</v>
      </c>
      <c r="W27" s="154"/>
    </row>
    <row r="28" spans="1:23" s="121" customFormat="1" ht="29.25" customHeight="1">
      <c r="A28" s="11" t="s">
        <v>112</v>
      </c>
      <c r="B28" s="22" t="s">
        <v>355</v>
      </c>
      <c r="C28" s="22"/>
      <c r="D28" s="22"/>
      <c r="E28" s="21">
        <f>E29</f>
        <v>28274.3</v>
      </c>
      <c r="F28" s="21">
        <f>F29</f>
        <v>0</v>
      </c>
      <c r="G28" s="21">
        <f t="shared" si="0"/>
        <v>28274.3</v>
      </c>
      <c r="H28" s="21"/>
      <c r="I28" s="21">
        <f t="shared" si="1"/>
        <v>28274.3</v>
      </c>
      <c r="J28" s="21"/>
      <c r="K28" s="21">
        <f t="shared" si="2"/>
        <v>28274.3</v>
      </c>
      <c r="L28" s="21"/>
      <c r="M28" s="21">
        <f t="shared" si="3"/>
        <v>28274.3</v>
      </c>
      <c r="N28" s="21"/>
      <c r="O28" s="21">
        <f t="shared" si="4"/>
        <v>28274.3</v>
      </c>
      <c r="P28" s="21"/>
      <c r="Q28" s="21">
        <f t="shared" si="5"/>
        <v>28274.3</v>
      </c>
      <c r="R28" s="21"/>
      <c r="S28" s="21"/>
      <c r="T28" s="21">
        <f>T29</f>
        <v>28077.7</v>
      </c>
      <c r="U28" s="21">
        <f>U29</f>
        <v>28077.7</v>
      </c>
      <c r="V28" s="25">
        <f t="shared" si="6"/>
        <v>100</v>
      </c>
      <c r="W28" s="154"/>
    </row>
    <row r="29" spans="1:23" s="121" customFormat="1" ht="16.5" customHeight="1">
      <c r="A29" s="42" t="s">
        <v>356</v>
      </c>
      <c r="B29" s="24" t="s">
        <v>357</v>
      </c>
      <c r="C29" s="22"/>
      <c r="D29" s="22"/>
      <c r="E29" s="25">
        <f>SUM(E30)+E33+E34</f>
        <v>28274.3</v>
      </c>
      <c r="F29" s="21"/>
      <c r="G29" s="21">
        <f t="shared" si="0"/>
        <v>28274.3</v>
      </c>
      <c r="H29" s="21"/>
      <c r="I29" s="21">
        <f t="shared" si="1"/>
        <v>28274.3</v>
      </c>
      <c r="J29" s="21"/>
      <c r="K29" s="21">
        <f t="shared" si="2"/>
        <v>28274.3</v>
      </c>
      <c r="L29" s="21"/>
      <c r="M29" s="21">
        <f t="shared" si="3"/>
        <v>28274.3</v>
      </c>
      <c r="N29" s="21"/>
      <c r="O29" s="21">
        <f t="shared" si="4"/>
        <v>28274.3</v>
      </c>
      <c r="P29" s="21"/>
      <c r="Q29" s="21">
        <f t="shared" si="5"/>
        <v>28274.3</v>
      </c>
      <c r="R29" s="21"/>
      <c r="S29" s="21"/>
      <c r="T29" s="21">
        <f>T30+T35</f>
        <v>28077.7</v>
      </c>
      <c r="U29" s="21">
        <f>U30+U35</f>
        <v>28077.7</v>
      </c>
      <c r="V29" s="25">
        <f t="shared" si="6"/>
        <v>100</v>
      </c>
      <c r="W29" s="154"/>
    </row>
    <row r="30" spans="1:23" s="121" customFormat="1" ht="27.75" customHeight="1">
      <c r="A30" s="10" t="s">
        <v>113</v>
      </c>
      <c r="B30" s="24" t="s">
        <v>358</v>
      </c>
      <c r="C30" s="24"/>
      <c r="D30" s="24"/>
      <c r="E30" s="25">
        <f>E31</f>
        <v>20867</v>
      </c>
      <c r="F30" s="25"/>
      <c r="G30" s="21">
        <f t="shared" si="0"/>
        <v>20867</v>
      </c>
      <c r="H30" s="25"/>
      <c r="I30" s="21">
        <f t="shared" si="1"/>
        <v>20867</v>
      </c>
      <c r="J30" s="25"/>
      <c r="K30" s="21">
        <f t="shared" si="2"/>
        <v>20867</v>
      </c>
      <c r="L30" s="25"/>
      <c r="M30" s="21">
        <f t="shared" si="3"/>
        <v>20867</v>
      </c>
      <c r="N30" s="25"/>
      <c r="O30" s="21">
        <f t="shared" si="4"/>
        <v>20867</v>
      </c>
      <c r="P30" s="25"/>
      <c r="Q30" s="21">
        <f t="shared" si="5"/>
        <v>20867</v>
      </c>
      <c r="R30" s="25"/>
      <c r="S30" s="25"/>
      <c r="T30" s="21">
        <f>T31</f>
        <v>20867</v>
      </c>
      <c r="U30" s="21">
        <f>U31</f>
        <v>20867</v>
      </c>
      <c r="V30" s="25">
        <f t="shared" si="6"/>
        <v>100</v>
      </c>
      <c r="W30" s="154"/>
    </row>
    <row r="31" spans="1:23" s="121" customFormat="1" ht="17.25" customHeight="1">
      <c r="A31" s="36" t="s">
        <v>75</v>
      </c>
      <c r="B31" s="24" t="s">
        <v>358</v>
      </c>
      <c r="C31" s="24" t="s">
        <v>74</v>
      </c>
      <c r="D31" s="24"/>
      <c r="E31" s="25">
        <f>E32</f>
        <v>20867</v>
      </c>
      <c r="F31" s="25"/>
      <c r="G31" s="21">
        <f t="shared" si="0"/>
        <v>20867</v>
      </c>
      <c r="H31" s="25"/>
      <c r="I31" s="21">
        <f t="shared" si="1"/>
        <v>20867</v>
      </c>
      <c r="J31" s="25"/>
      <c r="K31" s="21">
        <f t="shared" si="2"/>
        <v>20867</v>
      </c>
      <c r="L31" s="25"/>
      <c r="M31" s="21">
        <f t="shared" si="3"/>
        <v>20867</v>
      </c>
      <c r="N31" s="25"/>
      <c r="O31" s="21">
        <f t="shared" si="4"/>
        <v>20867</v>
      </c>
      <c r="P31" s="25"/>
      <c r="Q31" s="21">
        <f t="shared" si="5"/>
        <v>20867</v>
      </c>
      <c r="R31" s="25"/>
      <c r="S31" s="25"/>
      <c r="T31" s="21">
        <f>T32</f>
        <v>20867</v>
      </c>
      <c r="U31" s="21">
        <f>U32</f>
        <v>20867</v>
      </c>
      <c r="V31" s="25">
        <f t="shared" si="6"/>
        <v>100</v>
      </c>
      <c r="W31" s="154"/>
    </row>
    <row r="32" spans="1:23" s="121" customFormat="1" ht="17.25" customHeight="1">
      <c r="A32" s="10" t="s">
        <v>129</v>
      </c>
      <c r="B32" s="24" t="s">
        <v>358</v>
      </c>
      <c r="C32" s="24" t="s">
        <v>377</v>
      </c>
      <c r="D32" s="24" t="s">
        <v>399</v>
      </c>
      <c r="E32" s="25">
        <v>20867</v>
      </c>
      <c r="F32" s="25"/>
      <c r="G32" s="21">
        <f t="shared" si="0"/>
        <v>20867</v>
      </c>
      <c r="H32" s="25"/>
      <c r="I32" s="21">
        <f t="shared" si="1"/>
        <v>20867</v>
      </c>
      <c r="J32" s="25"/>
      <c r="K32" s="21">
        <f t="shared" si="2"/>
        <v>20867</v>
      </c>
      <c r="L32" s="25"/>
      <c r="M32" s="21">
        <f t="shared" si="3"/>
        <v>20867</v>
      </c>
      <c r="N32" s="25"/>
      <c r="O32" s="21">
        <f t="shared" si="4"/>
        <v>20867</v>
      </c>
      <c r="P32" s="25"/>
      <c r="Q32" s="21">
        <f t="shared" si="5"/>
        <v>20867</v>
      </c>
      <c r="R32" s="25"/>
      <c r="S32" s="25"/>
      <c r="T32" s="25">
        <v>20867</v>
      </c>
      <c r="U32" s="131">
        <v>20867</v>
      </c>
      <c r="V32" s="25">
        <f t="shared" si="6"/>
        <v>100</v>
      </c>
      <c r="W32" s="154"/>
    </row>
    <row r="33" spans="1:23" s="121" customFormat="1" ht="16.5" hidden="1" customHeight="1">
      <c r="A33" s="10" t="s">
        <v>477</v>
      </c>
      <c r="B33" s="24" t="s">
        <v>771</v>
      </c>
      <c r="C33" s="24" t="s">
        <v>377</v>
      </c>
      <c r="D33" s="24" t="s">
        <v>425</v>
      </c>
      <c r="E33" s="131">
        <v>7406.3</v>
      </c>
      <c r="F33" s="25"/>
      <c r="G33" s="21">
        <f t="shared" si="0"/>
        <v>7406.3</v>
      </c>
      <c r="H33" s="25"/>
      <c r="I33" s="21">
        <f t="shared" si="1"/>
        <v>7406.3</v>
      </c>
      <c r="J33" s="25"/>
      <c r="K33" s="21">
        <f t="shared" si="2"/>
        <v>7406.3</v>
      </c>
      <c r="L33" s="25"/>
      <c r="M33" s="21">
        <f t="shared" si="3"/>
        <v>7406.3</v>
      </c>
      <c r="N33" s="25"/>
      <c r="O33" s="21">
        <f t="shared" si="4"/>
        <v>7406.3</v>
      </c>
      <c r="P33" s="25"/>
      <c r="Q33" s="21">
        <f t="shared" si="5"/>
        <v>7406.3</v>
      </c>
      <c r="R33" s="25"/>
      <c r="S33" s="25"/>
      <c r="T33" s="21"/>
      <c r="U33" s="21"/>
      <c r="V33" s="25" t="e">
        <f t="shared" si="6"/>
        <v>#DIV/0!</v>
      </c>
      <c r="W33" s="154"/>
    </row>
    <row r="34" spans="1:23" s="121" customFormat="1" ht="17.25" hidden="1" customHeight="1">
      <c r="A34" s="10" t="s">
        <v>428</v>
      </c>
      <c r="B34" s="24" t="s">
        <v>772</v>
      </c>
      <c r="C34" s="24" t="s">
        <v>377</v>
      </c>
      <c r="D34" s="24" t="s">
        <v>425</v>
      </c>
      <c r="E34" s="25">
        <v>1</v>
      </c>
      <c r="F34" s="25"/>
      <c r="G34" s="21">
        <f t="shared" si="0"/>
        <v>1</v>
      </c>
      <c r="H34" s="25"/>
      <c r="I34" s="21">
        <f t="shared" si="1"/>
        <v>1</v>
      </c>
      <c r="J34" s="25"/>
      <c r="K34" s="21">
        <f t="shared" si="2"/>
        <v>1</v>
      </c>
      <c r="L34" s="25"/>
      <c r="M34" s="21">
        <f t="shared" si="3"/>
        <v>1</v>
      </c>
      <c r="N34" s="25"/>
      <c r="O34" s="21">
        <f t="shared" si="4"/>
        <v>1</v>
      </c>
      <c r="P34" s="25"/>
      <c r="Q34" s="21">
        <f t="shared" si="5"/>
        <v>1</v>
      </c>
      <c r="R34" s="25"/>
      <c r="S34" s="25"/>
      <c r="T34" s="21"/>
      <c r="U34" s="21"/>
      <c r="V34" s="25" t="e">
        <f t="shared" si="6"/>
        <v>#DIV/0!</v>
      </c>
      <c r="W34" s="154"/>
    </row>
    <row r="35" spans="1:23" s="121" customFormat="1" ht="30.75" customHeight="1">
      <c r="A35" s="12" t="s">
        <v>782</v>
      </c>
      <c r="B35" s="32" t="s">
        <v>783</v>
      </c>
      <c r="C35" s="24" t="s">
        <v>377</v>
      </c>
      <c r="D35" s="24"/>
      <c r="E35" s="25"/>
      <c r="F35" s="25"/>
      <c r="G35" s="21"/>
      <c r="H35" s="25"/>
      <c r="I35" s="21"/>
      <c r="J35" s="25"/>
      <c r="K35" s="21"/>
      <c r="L35" s="25"/>
      <c r="M35" s="21"/>
      <c r="N35" s="25"/>
      <c r="O35" s="21"/>
      <c r="P35" s="25"/>
      <c r="Q35" s="21"/>
      <c r="R35" s="25"/>
      <c r="S35" s="25"/>
      <c r="T35" s="21">
        <f>T36</f>
        <v>7210.7</v>
      </c>
      <c r="U35" s="21">
        <f>U36</f>
        <v>7210.7</v>
      </c>
      <c r="V35" s="25"/>
      <c r="W35" s="154"/>
    </row>
    <row r="36" spans="1:23" s="121" customFormat="1" ht="21.75" customHeight="1">
      <c r="A36" s="12" t="s">
        <v>214</v>
      </c>
      <c r="B36" s="32" t="s">
        <v>783</v>
      </c>
      <c r="C36" s="24" t="s">
        <v>377</v>
      </c>
      <c r="D36" s="24" t="s">
        <v>399</v>
      </c>
      <c r="E36" s="25"/>
      <c r="F36" s="25"/>
      <c r="G36" s="21"/>
      <c r="H36" s="25"/>
      <c r="I36" s="21"/>
      <c r="J36" s="25"/>
      <c r="K36" s="21"/>
      <c r="L36" s="25"/>
      <c r="M36" s="21"/>
      <c r="N36" s="25"/>
      <c r="O36" s="21"/>
      <c r="P36" s="25"/>
      <c r="Q36" s="21"/>
      <c r="R36" s="25"/>
      <c r="S36" s="25"/>
      <c r="T36" s="25">
        <v>7210.7</v>
      </c>
      <c r="U36" s="131">
        <v>7210.7</v>
      </c>
      <c r="V36" s="25"/>
      <c r="W36" s="154"/>
    </row>
    <row r="37" spans="1:23" s="121" customFormat="1" ht="38.25">
      <c r="A37" s="11" t="s">
        <v>797</v>
      </c>
      <c r="B37" s="22" t="s">
        <v>798</v>
      </c>
      <c r="C37" s="22"/>
      <c r="D37" s="22"/>
      <c r="E37" s="21">
        <f>E38+E48+E56+E62+E65</f>
        <v>69768.100000000006</v>
      </c>
      <c r="F37" s="21">
        <f>F38+F48+F56+F62+F65</f>
        <v>4623</v>
      </c>
      <c r="G37" s="21">
        <f t="shared" si="0"/>
        <v>74391.100000000006</v>
      </c>
      <c r="H37" s="21"/>
      <c r="I37" s="21">
        <f t="shared" si="1"/>
        <v>74391.100000000006</v>
      </c>
      <c r="J37" s="21"/>
      <c r="K37" s="21">
        <f t="shared" si="2"/>
        <v>74391.100000000006</v>
      </c>
      <c r="L37" s="21">
        <f>L44+L45+L52+L53</f>
        <v>8840.9</v>
      </c>
      <c r="M37" s="21">
        <f t="shared" si="3"/>
        <v>83232</v>
      </c>
      <c r="N37" s="21"/>
      <c r="O37" s="21">
        <f t="shared" si="4"/>
        <v>83232</v>
      </c>
      <c r="P37" s="21"/>
      <c r="Q37" s="21">
        <f t="shared" si="5"/>
        <v>83232</v>
      </c>
      <c r="R37" s="21">
        <f>R38+R48+R56+R65+R62</f>
        <v>951</v>
      </c>
      <c r="S37" s="21">
        <f>S38+S56</f>
        <v>3127</v>
      </c>
      <c r="T37" s="21">
        <f>T38+T48+T56+T62+T65</f>
        <v>87506.700000000012</v>
      </c>
      <c r="U37" s="21">
        <f>U38+U48+U56+U62+U65</f>
        <v>87506.1</v>
      </c>
      <c r="V37" s="25">
        <f t="shared" si="6"/>
        <v>99.999314338216379</v>
      </c>
      <c r="W37" s="154"/>
    </row>
    <row r="38" spans="1:23" s="121" customFormat="1" ht="28.5" customHeight="1">
      <c r="A38" s="10" t="s">
        <v>799</v>
      </c>
      <c r="B38" s="24" t="s">
        <v>361</v>
      </c>
      <c r="C38" s="24"/>
      <c r="D38" s="24"/>
      <c r="E38" s="21">
        <f>SUM(E39)</f>
        <v>35878.800000000003</v>
      </c>
      <c r="F38" s="21">
        <f>SUM(F39)</f>
        <v>3823</v>
      </c>
      <c r="G38" s="21">
        <f t="shared" si="0"/>
        <v>39701.800000000003</v>
      </c>
      <c r="H38" s="21"/>
      <c r="I38" s="21">
        <f t="shared" si="1"/>
        <v>39701.800000000003</v>
      </c>
      <c r="J38" s="21"/>
      <c r="K38" s="21">
        <f t="shared" si="2"/>
        <v>39701.800000000003</v>
      </c>
      <c r="L38" s="21"/>
      <c r="M38" s="21">
        <f t="shared" si="3"/>
        <v>39701.800000000003</v>
      </c>
      <c r="N38" s="21"/>
      <c r="O38" s="21">
        <f t="shared" si="4"/>
        <v>39701.800000000003</v>
      </c>
      <c r="P38" s="21"/>
      <c r="Q38" s="21">
        <f t="shared" si="5"/>
        <v>39701.800000000003</v>
      </c>
      <c r="R38" s="21">
        <f>R39</f>
        <v>651</v>
      </c>
      <c r="S38" s="21">
        <f>S39</f>
        <v>2827</v>
      </c>
      <c r="T38" s="21">
        <f>T39</f>
        <v>45163.200000000004</v>
      </c>
      <c r="U38" s="21">
        <f>U39</f>
        <v>45163.200000000004</v>
      </c>
      <c r="V38" s="25">
        <f t="shared" si="6"/>
        <v>100</v>
      </c>
      <c r="W38" s="154"/>
    </row>
    <row r="39" spans="1:23" s="121" customFormat="1">
      <c r="A39" s="35" t="s">
        <v>183</v>
      </c>
      <c r="B39" s="24" t="s">
        <v>361</v>
      </c>
      <c r="C39" s="24" t="s">
        <v>184</v>
      </c>
      <c r="D39" s="24"/>
      <c r="E39" s="25">
        <f>E40+E42</f>
        <v>35878.800000000003</v>
      </c>
      <c r="F39" s="25">
        <f>F40+F42</f>
        <v>3823</v>
      </c>
      <c r="G39" s="21">
        <f t="shared" si="0"/>
        <v>39701.800000000003</v>
      </c>
      <c r="H39" s="25"/>
      <c r="I39" s="21">
        <f t="shared" si="1"/>
        <v>39701.800000000003</v>
      </c>
      <c r="J39" s="25"/>
      <c r="K39" s="21">
        <f t="shared" si="2"/>
        <v>39701.800000000003</v>
      </c>
      <c r="L39" s="25"/>
      <c r="M39" s="21">
        <f t="shared" si="3"/>
        <v>39701.800000000003</v>
      </c>
      <c r="N39" s="25"/>
      <c r="O39" s="21">
        <f t="shared" si="4"/>
        <v>39701.800000000003</v>
      </c>
      <c r="P39" s="25"/>
      <c r="Q39" s="21">
        <f t="shared" si="5"/>
        <v>39701.800000000003</v>
      </c>
      <c r="R39" s="25">
        <f>R40+R42</f>
        <v>651</v>
      </c>
      <c r="S39" s="25">
        <f>S40</f>
        <v>2827</v>
      </c>
      <c r="T39" s="21">
        <f>T40+T42+T44+T45+T46</f>
        <v>45163.200000000004</v>
      </c>
      <c r="U39" s="21">
        <f>U40+U42+U44+U45+U46</f>
        <v>45163.200000000004</v>
      </c>
      <c r="V39" s="25">
        <f t="shared" si="6"/>
        <v>100</v>
      </c>
      <c r="W39" s="154"/>
    </row>
    <row r="40" spans="1:23" s="121" customFormat="1" ht="40.5" customHeight="1">
      <c r="A40" s="42" t="s">
        <v>141</v>
      </c>
      <c r="B40" s="24" t="s">
        <v>362</v>
      </c>
      <c r="C40" s="24" t="s">
        <v>185</v>
      </c>
      <c r="D40" s="24"/>
      <c r="E40" s="25">
        <f>SUM(E41)</f>
        <v>27019</v>
      </c>
      <c r="F40" s="25">
        <f>F41</f>
        <v>3123</v>
      </c>
      <c r="G40" s="21">
        <f t="shared" si="0"/>
        <v>30142</v>
      </c>
      <c r="H40" s="25"/>
      <c r="I40" s="21">
        <f t="shared" si="1"/>
        <v>30142</v>
      </c>
      <c r="J40" s="25"/>
      <c r="K40" s="21">
        <f t="shared" si="2"/>
        <v>30142</v>
      </c>
      <c r="L40" s="25"/>
      <c r="M40" s="21">
        <f t="shared" si="3"/>
        <v>30142</v>
      </c>
      <c r="N40" s="25"/>
      <c r="O40" s="21">
        <f t="shared" si="4"/>
        <v>30142</v>
      </c>
      <c r="P40" s="25"/>
      <c r="Q40" s="21">
        <f t="shared" si="5"/>
        <v>30142</v>
      </c>
      <c r="R40" s="25">
        <f>R41</f>
        <v>951</v>
      </c>
      <c r="S40" s="25">
        <f>S41</f>
        <v>2827</v>
      </c>
      <c r="T40" s="21">
        <f>T41</f>
        <v>33920</v>
      </c>
      <c r="U40" s="21">
        <f>U41</f>
        <v>33920</v>
      </c>
      <c r="V40" s="25">
        <f t="shared" si="6"/>
        <v>100</v>
      </c>
      <c r="W40" s="154"/>
    </row>
    <row r="41" spans="1:23" s="121" customFormat="1" ht="15" customHeight="1">
      <c r="A41" s="10" t="s">
        <v>214</v>
      </c>
      <c r="B41" s="24" t="s">
        <v>362</v>
      </c>
      <c r="C41" s="24" t="s">
        <v>185</v>
      </c>
      <c r="D41" s="24" t="s">
        <v>399</v>
      </c>
      <c r="E41" s="25">
        <v>27019</v>
      </c>
      <c r="F41" s="25">
        <v>3123</v>
      </c>
      <c r="G41" s="21">
        <f t="shared" si="0"/>
        <v>30142</v>
      </c>
      <c r="H41" s="25"/>
      <c r="I41" s="21">
        <f t="shared" si="1"/>
        <v>30142</v>
      </c>
      <c r="J41" s="25"/>
      <c r="K41" s="21">
        <f t="shared" si="2"/>
        <v>30142</v>
      </c>
      <c r="L41" s="25"/>
      <c r="M41" s="21">
        <f t="shared" si="3"/>
        <v>30142</v>
      </c>
      <c r="N41" s="25"/>
      <c r="O41" s="21">
        <f t="shared" si="4"/>
        <v>30142</v>
      </c>
      <c r="P41" s="25"/>
      <c r="Q41" s="21">
        <f t="shared" si="5"/>
        <v>30142</v>
      </c>
      <c r="R41" s="25">
        <v>951</v>
      </c>
      <c r="S41" s="25">
        <v>2827</v>
      </c>
      <c r="T41" s="25">
        <v>33920</v>
      </c>
      <c r="U41" s="131">
        <v>33920</v>
      </c>
      <c r="V41" s="25">
        <f t="shared" si="6"/>
        <v>100</v>
      </c>
      <c r="W41" s="154"/>
    </row>
    <row r="42" spans="1:23" s="121" customFormat="1" ht="17.25" customHeight="1">
      <c r="A42" s="35" t="s">
        <v>127</v>
      </c>
      <c r="B42" s="24" t="s">
        <v>363</v>
      </c>
      <c r="C42" s="24" t="s">
        <v>185</v>
      </c>
      <c r="D42" s="24"/>
      <c r="E42" s="25">
        <f>E43+E44+E45+E46+E47</f>
        <v>8859.7999999999993</v>
      </c>
      <c r="F42" s="25">
        <f>F43+F44+F45+F46+F47</f>
        <v>700</v>
      </c>
      <c r="G42" s="21">
        <f t="shared" si="0"/>
        <v>9559.7999999999993</v>
      </c>
      <c r="H42" s="25"/>
      <c r="I42" s="21">
        <f t="shared" si="1"/>
        <v>9559.7999999999993</v>
      </c>
      <c r="J42" s="25"/>
      <c r="K42" s="21">
        <f t="shared" si="2"/>
        <v>9559.7999999999993</v>
      </c>
      <c r="L42" s="25"/>
      <c r="M42" s="21">
        <f t="shared" si="3"/>
        <v>9559.7999999999993</v>
      </c>
      <c r="N42" s="25"/>
      <c r="O42" s="21">
        <f t="shared" si="4"/>
        <v>9559.7999999999993</v>
      </c>
      <c r="P42" s="25"/>
      <c r="Q42" s="21">
        <f t="shared" si="5"/>
        <v>9559.7999999999993</v>
      </c>
      <c r="R42" s="25">
        <f>R43</f>
        <v>-300</v>
      </c>
      <c r="S42" s="25"/>
      <c r="T42" s="21">
        <f>T43</f>
        <v>8393</v>
      </c>
      <c r="U42" s="21">
        <f>U43</f>
        <v>8393</v>
      </c>
      <c r="V42" s="25">
        <f t="shared" si="6"/>
        <v>100</v>
      </c>
      <c r="W42" s="154"/>
    </row>
    <row r="43" spans="1:23" s="121" customFormat="1" ht="17.25" customHeight="1">
      <c r="A43" s="10" t="s">
        <v>214</v>
      </c>
      <c r="B43" s="24" t="s">
        <v>363</v>
      </c>
      <c r="C43" s="24" t="s">
        <v>185</v>
      </c>
      <c r="D43" s="24" t="s">
        <v>399</v>
      </c>
      <c r="E43" s="25">
        <v>8000</v>
      </c>
      <c r="F43" s="25">
        <v>700</v>
      </c>
      <c r="G43" s="21">
        <f t="shared" si="0"/>
        <v>8700</v>
      </c>
      <c r="H43" s="25"/>
      <c r="I43" s="21">
        <f t="shared" si="1"/>
        <v>8700</v>
      </c>
      <c r="J43" s="25"/>
      <c r="K43" s="21">
        <f t="shared" si="2"/>
        <v>8700</v>
      </c>
      <c r="L43" s="25"/>
      <c r="M43" s="21">
        <f t="shared" si="3"/>
        <v>8700</v>
      </c>
      <c r="N43" s="25"/>
      <c r="O43" s="21">
        <f t="shared" si="4"/>
        <v>8700</v>
      </c>
      <c r="P43" s="25"/>
      <c r="Q43" s="21">
        <f t="shared" si="5"/>
        <v>8700</v>
      </c>
      <c r="R43" s="25">
        <v>-300</v>
      </c>
      <c r="S43" s="25"/>
      <c r="T43" s="25">
        <v>8393</v>
      </c>
      <c r="U43" s="131">
        <v>8393</v>
      </c>
      <c r="V43" s="25">
        <f t="shared" si="6"/>
        <v>100</v>
      </c>
      <c r="W43" s="154"/>
    </row>
    <row r="44" spans="1:23" s="121" customFormat="1" ht="16.5" customHeight="1">
      <c r="A44" s="10" t="s">
        <v>846</v>
      </c>
      <c r="B44" s="24" t="s">
        <v>785</v>
      </c>
      <c r="C44" s="24" t="s">
        <v>185</v>
      </c>
      <c r="D44" s="24"/>
      <c r="E44" s="25"/>
      <c r="F44" s="25"/>
      <c r="G44" s="21">
        <f t="shared" si="0"/>
        <v>0</v>
      </c>
      <c r="H44" s="25"/>
      <c r="I44" s="21">
        <f t="shared" si="1"/>
        <v>0</v>
      </c>
      <c r="J44" s="25"/>
      <c r="K44" s="21">
        <f t="shared" si="2"/>
        <v>0</v>
      </c>
      <c r="L44" s="131">
        <v>107.5</v>
      </c>
      <c r="M44" s="21">
        <f t="shared" si="3"/>
        <v>107.5</v>
      </c>
      <c r="N44" s="131"/>
      <c r="O44" s="21">
        <f t="shared" si="4"/>
        <v>107.5</v>
      </c>
      <c r="P44" s="131"/>
      <c r="Q44" s="21">
        <f t="shared" si="5"/>
        <v>107.5</v>
      </c>
      <c r="R44" s="131"/>
      <c r="S44" s="131"/>
      <c r="T44" s="25">
        <v>1874.9</v>
      </c>
      <c r="U44" s="131">
        <v>1874.9</v>
      </c>
      <c r="V44" s="25">
        <f t="shared" si="6"/>
        <v>100</v>
      </c>
      <c r="W44" s="154"/>
    </row>
    <row r="45" spans="1:23" s="121" customFormat="1" ht="15.75" customHeight="1">
      <c r="A45" s="10" t="s">
        <v>845</v>
      </c>
      <c r="B45" s="24" t="s">
        <v>732</v>
      </c>
      <c r="C45" s="24" t="s">
        <v>185</v>
      </c>
      <c r="D45" s="24"/>
      <c r="E45" s="25"/>
      <c r="F45" s="25"/>
      <c r="G45" s="21">
        <f t="shared" si="0"/>
        <v>0</v>
      </c>
      <c r="H45" s="25"/>
      <c r="I45" s="21">
        <f t="shared" si="1"/>
        <v>0</v>
      </c>
      <c r="J45" s="25"/>
      <c r="K45" s="21">
        <f t="shared" si="2"/>
        <v>0</v>
      </c>
      <c r="L45" s="131">
        <v>1</v>
      </c>
      <c r="M45" s="21">
        <f t="shared" si="3"/>
        <v>1</v>
      </c>
      <c r="N45" s="131"/>
      <c r="O45" s="21">
        <f t="shared" si="4"/>
        <v>1</v>
      </c>
      <c r="P45" s="131"/>
      <c r="Q45" s="21">
        <f t="shared" si="5"/>
        <v>1</v>
      </c>
      <c r="R45" s="131"/>
      <c r="S45" s="131"/>
      <c r="T45" s="25">
        <v>108.5</v>
      </c>
      <c r="U45" s="131">
        <v>108.5</v>
      </c>
      <c r="V45" s="25">
        <f t="shared" si="6"/>
        <v>100</v>
      </c>
      <c r="W45" s="154"/>
    </row>
    <row r="46" spans="1:23" s="121" customFormat="1" ht="15.75" customHeight="1">
      <c r="A46" s="10" t="s">
        <v>477</v>
      </c>
      <c r="B46" s="24" t="s">
        <v>488</v>
      </c>
      <c r="C46" s="24" t="s">
        <v>185</v>
      </c>
      <c r="D46" s="24" t="s">
        <v>425</v>
      </c>
      <c r="E46" s="25">
        <v>858.8</v>
      </c>
      <c r="F46" s="25"/>
      <c r="G46" s="21">
        <f t="shared" si="0"/>
        <v>858.8</v>
      </c>
      <c r="H46" s="25"/>
      <c r="I46" s="21">
        <f t="shared" si="1"/>
        <v>858.8</v>
      </c>
      <c r="J46" s="25"/>
      <c r="K46" s="21">
        <f t="shared" si="2"/>
        <v>858.8</v>
      </c>
      <c r="L46" s="25"/>
      <c r="M46" s="21">
        <f t="shared" si="3"/>
        <v>858.8</v>
      </c>
      <c r="N46" s="25"/>
      <c r="O46" s="21">
        <f t="shared" si="4"/>
        <v>858.8</v>
      </c>
      <c r="P46" s="25"/>
      <c r="Q46" s="21">
        <f t="shared" si="5"/>
        <v>858.8</v>
      </c>
      <c r="R46" s="25"/>
      <c r="S46" s="25"/>
      <c r="T46" s="25">
        <v>866.8</v>
      </c>
      <c r="U46" s="131">
        <v>866.8</v>
      </c>
      <c r="V46" s="25">
        <f t="shared" si="6"/>
        <v>100</v>
      </c>
      <c r="W46" s="154"/>
    </row>
    <row r="47" spans="1:23" s="158" customFormat="1" hidden="1">
      <c r="A47" s="161" t="s">
        <v>428</v>
      </c>
      <c r="B47" s="160" t="s">
        <v>489</v>
      </c>
      <c r="C47" s="160" t="s">
        <v>185</v>
      </c>
      <c r="D47" s="160" t="s">
        <v>425</v>
      </c>
      <c r="E47" s="156">
        <v>1</v>
      </c>
      <c r="F47" s="156"/>
      <c r="G47" s="155">
        <f t="shared" si="0"/>
        <v>1</v>
      </c>
      <c r="H47" s="156"/>
      <c r="I47" s="155">
        <f t="shared" si="1"/>
        <v>1</v>
      </c>
      <c r="J47" s="156"/>
      <c r="K47" s="155">
        <f t="shared" si="2"/>
        <v>1</v>
      </c>
      <c r="L47" s="156"/>
      <c r="M47" s="155">
        <f t="shared" si="3"/>
        <v>1</v>
      </c>
      <c r="N47" s="156"/>
      <c r="O47" s="155">
        <f t="shared" si="4"/>
        <v>1</v>
      </c>
      <c r="P47" s="156"/>
      <c r="Q47" s="155">
        <f t="shared" si="5"/>
        <v>1</v>
      </c>
      <c r="R47" s="156"/>
      <c r="S47" s="156"/>
      <c r="T47" s="155"/>
      <c r="U47" s="155"/>
      <c r="V47" s="156" t="e">
        <f t="shared" si="6"/>
        <v>#DIV/0!</v>
      </c>
      <c r="W47" s="157"/>
    </row>
    <row r="48" spans="1:23" s="121" customFormat="1" ht="25.5">
      <c r="A48" s="10" t="s">
        <v>800</v>
      </c>
      <c r="B48" s="24" t="s">
        <v>365</v>
      </c>
      <c r="C48" s="24"/>
      <c r="D48" s="24"/>
      <c r="E48" s="21">
        <f>SUM(E51)+E54+E55</f>
        <v>7494.9</v>
      </c>
      <c r="F48" s="25"/>
      <c r="G48" s="21">
        <f t="shared" si="0"/>
        <v>7494.9</v>
      </c>
      <c r="H48" s="25"/>
      <c r="I48" s="21">
        <f t="shared" si="1"/>
        <v>7494.9</v>
      </c>
      <c r="J48" s="25"/>
      <c r="K48" s="21">
        <f t="shared" si="2"/>
        <v>7494.9</v>
      </c>
      <c r="L48" s="25"/>
      <c r="M48" s="21">
        <f t="shared" si="3"/>
        <v>7494.9</v>
      </c>
      <c r="N48" s="25"/>
      <c r="O48" s="21">
        <f t="shared" si="4"/>
        <v>7494.9</v>
      </c>
      <c r="P48" s="25"/>
      <c r="Q48" s="21">
        <f t="shared" si="5"/>
        <v>7494.9</v>
      </c>
      <c r="R48" s="25"/>
      <c r="S48" s="25"/>
      <c r="T48" s="21">
        <f>T49+T52</f>
        <v>14352.4</v>
      </c>
      <c r="U48" s="21">
        <f>U49+U52</f>
        <v>14352.4</v>
      </c>
      <c r="V48" s="25">
        <f t="shared" si="6"/>
        <v>100</v>
      </c>
      <c r="W48" s="154"/>
    </row>
    <row r="49" spans="1:23" s="121" customFormat="1">
      <c r="A49" s="35" t="s">
        <v>183</v>
      </c>
      <c r="B49" s="24" t="s">
        <v>366</v>
      </c>
      <c r="C49" s="24" t="s">
        <v>184</v>
      </c>
      <c r="D49" s="24"/>
      <c r="E49" s="25">
        <f>E50</f>
        <v>5620</v>
      </c>
      <c r="F49" s="25"/>
      <c r="G49" s="21">
        <f t="shared" si="0"/>
        <v>5620</v>
      </c>
      <c r="H49" s="25"/>
      <c r="I49" s="21">
        <f t="shared" si="1"/>
        <v>5620</v>
      </c>
      <c r="J49" s="25"/>
      <c r="K49" s="21">
        <f t="shared" si="2"/>
        <v>5620</v>
      </c>
      <c r="L49" s="25"/>
      <c r="M49" s="21">
        <f t="shared" si="3"/>
        <v>5620</v>
      </c>
      <c r="N49" s="25"/>
      <c r="O49" s="21">
        <f t="shared" si="4"/>
        <v>5620</v>
      </c>
      <c r="P49" s="25"/>
      <c r="Q49" s="21">
        <f t="shared" si="5"/>
        <v>5620</v>
      </c>
      <c r="R49" s="25"/>
      <c r="S49" s="25"/>
      <c r="T49" s="21">
        <f>T50</f>
        <v>5620</v>
      </c>
      <c r="U49" s="21">
        <f>U50</f>
        <v>5620</v>
      </c>
      <c r="V49" s="25">
        <f t="shared" si="6"/>
        <v>100</v>
      </c>
      <c r="W49" s="154"/>
    </row>
    <row r="50" spans="1:23" s="121" customFormat="1">
      <c r="A50" s="35" t="s">
        <v>127</v>
      </c>
      <c r="B50" s="24" t="s">
        <v>366</v>
      </c>
      <c r="C50" s="24" t="s">
        <v>185</v>
      </c>
      <c r="D50" s="24"/>
      <c r="E50" s="25">
        <f>E51</f>
        <v>5620</v>
      </c>
      <c r="F50" s="25"/>
      <c r="G50" s="21">
        <f t="shared" si="0"/>
        <v>5620</v>
      </c>
      <c r="H50" s="25"/>
      <c r="I50" s="21">
        <f t="shared" si="1"/>
        <v>5620</v>
      </c>
      <c r="J50" s="25"/>
      <c r="K50" s="21">
        <f t="shared" si="2"/>
        <v>5620</v>
      </c>
      <c r="L50" s="25"/>
      <c r="M50" s="21">
        <f t="shared" si="3"/>
        <v>5620</v>
      </c>
      <c r="N50" s="25"/>
      <c r="O50" s="21">
        <f t="shared" si="4"/>
        <v>5620</v>
      </c>
      <c r="P50" s="25"/>
      <c r="Q50" s="21">
        <f t="shared" si="5"/>
        <v>5620</v>
      </c>
      <c r="R50" s="25"/>
      <c r="S50" s="25"/>
      <c r="T50" s="21">
        <f>T51</f>
        <v>5620</v>
      </c>
      <c r="U50" s="21">
        <f>U51</f>
        <v>5620</v>
      </c>
      <c r="V50" s="25">
        <f t="shared" si="6"/>
        <v>100</v>
      </c>
      <c r="W50" s="154"/>
    </row>
    <row r="51" spans="1:23" s="121" customFormat="1">
      <c r="A51" s="10" t="s">
        <v>214</v>
      </c>
      <c r="B51" s="24" t="s">
        <v>366</v>
      </c>
      <c r="C51" s="24" t="s">
        <v>185</v>
      </c>
      <c r="D51" s="24" t="s">
        <v>425</v>
      </c>
      <c r="E51" s="25">
        <v>5620</v>
      </c>
      <c r="F51" s="25"/>
      <c r="G51" s="21">
        <f t="shared" si="0"/>
        <v>5620</v>
      </c>
      <c r="H51" s="25"/>
      <c r="I51" s="21">
        <f t="shared" si="1"/>
        <v>5620</v>
      </c>
      <c r="J51" s="25"/>
      <c r="K51" s="21">
        <f t="shared" si="2"/>
        <v>5620</v>
      </c>
      <c r="L51" s="25"/>
      <c r="M51" s="21">
        <f t="shared" si="3"/>
        <v>5620</v>
      </c>
      <c r="N51" s="25"/>
      <c r="O51" s="21">
        <f t="shared" si="4"/>
        <v>5620</v>
      </c>
      <c r="P51" s="25"/>
      <c r="Q51" s="21">
        <f t="shared" si="5"/>
        <v>5620</v>
      </c>
      <c r="R51" s="25"/>
      <c r="S51" s="25"/>
      <c r="T51" s="25">
        <v>5620</v>
      </c>
      <c r="U51" s="131">
        <v>5620</v>
      </c>
      <c r="V51" s="25">
        <f t="shared" si="6"/>
        <v>100</v>
      </c>
      <c r="W51" s="154"/>
    </row>
    <row r="52" spans="1:23" s="121" customFormat="1" ht="25.5">
      <c r="A52" s="10" t="s">
        <v>734</v>
      </c>
      <c r="B52" s="24" t="s">
        <v>735</v>
      </c>
      <c r="C52" s="24" t="s">
        <v>185</v>
      </c>
      <c r="D52" s="24" t="s">
        <v>425</v>
      </c>
      <c r="E52" s="25"/>
      <c r="F52" s="25"/>
      <c r="G52" s="21"/>
      <c r="H52" s="25"/>
      <c r="I52" s="21"/>
      <c r="J52" s="25"/>
      <c r="K52" s="21"/>
      <c r="L52" s="131">
        <v>7732.4</v>
      </c>
      <c r="M52" s="21">
        <f t="shared" si="3"/>
        <v>7732.4</v>
      </c>
      <c r="N52" s="131"/>
      <c r="O52" s="21">
        <f t="shared" si="4"/>
        <v>7732.4</v>
      </c>
      <c r="P52" s="131"/>
      <c r="Q52" s="21">
        <f t="shared" si="5"/>
        <v>7732.4</v>
      </c>
      <c r="R52" s="131"/>
      <c r="S52" s="131"/>
      <c r="T52" s="25">
        <v>8732.4</v>
      </c>
      <c r="U52" s="131">
        <v>8732.4</v>
      </c>
      <c r="V52" s="25">
        <f t="shared" si="6"/>
        <v>100</v>
      </c>
      <c r="W52" s="154"/>
    </row>
    <row r="53" spans="1:23" s="121" customFormat="1">
      <c r="A53" s="10" t="s">
        <v>428</v>
      </c>
      <c r="B53" s="24" t="s">
        <v>736</v>
      </c>
      <c r="C53" s="24" t="s">
        <v>185</v>
      </c>
      <c r="D53" s="24" t="s">
        <v>425</v>
      </c>
      <c r="E53" s="25"/>
      <c r="F53" s="25"/>
      <c r="G53" s="21"/>
      <c r="H53" s="25"/>
      <c r="I53" s="21"/>
      <c r="J53" s="25"/>
      <c r="K53" s="21"/>
      <c r="L53" s="131">
        <v>1000</v>
      </c>
      <c r="M53" s="21">
        <f t="shared" si="3"/>
        <v>1000</v>
      </c>
      <c r="N53" s="131"/>
      <c r="O53" s="21">
        <f t="shared" si="4"/>
        <v>1000</v>
      </c>
      <c r="P53" s="131"/>
      <c r="Q53" s="21">
        <f t="shared" si="5"/>
        <v>1000</v>
      </c>
      <c r="R53" s="131"/>
      <c r="S53" s="131"/>
      <c r="T53" s="21"/>
      <c r="U53" s="21"/>
      <c r="V53" s="25" t="e">
        <f t="shared" si="6"/>
        <v>#DIV/0!</v>
      </c>
      <c r="W53" s="154"/>
    </row>
    <row r="54" spans="1:23" s="121" customFormat="1">
      <c r="A54" s="10" t="s">
        <v>477</v>
      </c>
      <c r="B54" s="24" t="s">
        <v>774</v>
      </c>
      <c r="C54" s="24" t="s">
        <v>185</v>
      </c>
      <c r="D54" s="24" t="s">
        <v>425</v>
      </c>
      <c r="E54" s="25">
        <v>1873.9</v>
      </c>
      <c r="F54" s="25"/>
      <c r="G54" s="21">
        <f t="shared" si="0"/>
        <v>1873.9</v>
      </c>
      <c r="H54" s="25"/>
      <c r="I54" s="21">
        <f t="shared" si="1"/>
        <v>1873.9</v>
      </c>
      <c r="J54" s="25"/>
      <c r="K54" s="21">
        <f t="shared" si="2"/>
        <v>1873.9</v>
      </c>
      <c r="L54" s="25"/>
      <c r="M54" s="21">
        <f t="shared" si="3"/>
        <v>1873.9</v>
      </c>
      <c r="N54" s="25"/>
      <c r="O54" s="21">
        <f t="shared" si="4"/>
        <v>1873.9</v>
      </c>
      <c r="P54" s="25"/>
      <c r="Q54" s="21">
        <f t="shared" si="5"/>
        <v>1873.9</v>
      </c>
      <c r="R54" s="25"/>
      <c r="S54" s="25"/>
      <c r="T54" s="21"/>
      <c r="U54" s="21"/>
      <c r="V54" s="25" t="e">
        <f t="shared" si="6"/>
        <v>#DIV/0!</v>
      </c>
      <c r="W54" s="154"/>
    </row>
    <row r="55" spans="1:23" s="121" customFormat="1" hidden="1">
      <c r="A55" s="10" t="s">
        <v>428</v>
      </c>
      <c r="B55" s="24" t="s">
        <v>801</v>
      </c>
      <c r="C55" s="24" t="s">
        <v>185</v>
      </c>
      <c r="D55" s="24" t="s">
        <v>425</v>
      </c>
      <c r="E55" s="25">
        <v>1</v>
      </c>
      <c r="F55" s="25"/>
      <c r="G55" s="21">
        <f t="shared" si="0"/>
        <v>1</v>
      </c>
      <c r="H55" s="25"/>
      <c r="I55" s="21">
        <f t="shared" si="1"/>
        <v>1</v>
      </c>
      <c r="J55" s="25"/>
      <c r="K55" s="21">
        <f t="shared" si="2"/>
        <v>1</v>
      </c>
      <c r="L55" s="25"/>
      <c r="M55" s="21">
        <f t="shared" si="3"/>
        <v>1</v>
      </c>
      <c r="N55" s="25"/>
      <c r="O55" s="21">
        <f t="shared" si="4"/>
        <v>1</v>
      </c>
      <c r="P55" s="25"/>
      <c r="Q55" s="21">
        <f t="shared" si="5"/>
        <v>1</v>
      </c>
      <c r="R55" s="25"/>
      <c r="S55" s="25"/>
      <c r="T55" s="21"/>
      <c r="U55" s="21"/>
      <c r="V55" s="25" t="e">
        <f t="shared" si="6"/>
        <v>#DIV/0!</v>
      </c>
      <c r="W55" s="154"/>
    </row>
    <row r="56" spans="1:23" s="121" customFormat="1" ht="25.5">
      <c r="A56" s="10" t="s">
        <v>802</v>
      </c>
      <c r="B56" s="24" t="s">
        <v>368</v>
      </c>
      <c r="C56" s="24"/>
      <c r="D56" s="24"/>
      <c r="E56" s="21">
        <f>E57</f>
        <v>19200</v>
      </c>
      <c r="F56" s="21">
        <f>F57</f>
        <v>800</v>
      </c>
      <c r="G56" s="21">
        <f t="shared" si="0"/>
        <v>20000</v>
      </c>
      <c r="H56" s="21"/>
      <c r="I56" s="21">
        <f t="shared" si="1"/>
        <v>20000</v>
      </c>
      <c r="J56" s="21"/>
      <c r="K56" s="21">
        <f t="shared" si="2"/>
        <v>20000</v>
      </c>
      <c r="L56" s="21"/>
      <c r="M56" s="21">
        <f t="shared" si="3"/>
        <v>20000</v>
      </c>
      <c r="N56" s="21"/>
      <c r="O56" s="21">
        <f t="shared" si="4"/>
        <v>20000</v>
      </c>
      <c r="P56" s="21"/>
      <c r="Q56" s="21">
        <f t="shared" si="5"/>
        <v>20000</v>
      </c>
      <c r="R56" s="21"/>
      <c r="S56" s="21">
        <f>S57</f>
        <v>300</v>
      </c>
      <c r="T56" s="21">
        <f>T57+T60</f>
        <v>20497.599999999999</v>
      </c>
      <c r="U56" s="21">
        <f>U57+U60</f>
        <v>20497.599999999999</v>
      </c>
      <c r="V56" s="25">
        <f t="shared" si="6"/>
        <v>100</v>
      </c>
      <c r="W56" s="154"/>
    </row>
    <row r="57" spans="1:23" s="121" customFormat="1">
      <c r="A57" s="35" t="s">
        <v>183</v>
      </c>
      <c r="B57" s="24" t="s">
        <v>369</v>
      </c>
      <c r="C57" s="24" t="s">
        <v>184</v>
      </c>
      <c r="D57" s="24"/>
      <c r="E57" s="25">
        <f>E58</f>
        <v>19200</v>
      </c>
      <c r="F57" s="25">
        <f>F58</f>
        <v>800</v>
      </c>
      <c r="G57" s="21">
        <f t="shared" si="0"/>
        <v>20000</v>
      </c>
      <c r="H57" s="25"/>
      <c r="I57" s="21">
        <f t="shared" si="1"/>
        <v>20000</v>
      </c>
      <c r="J57" s="25"/>
      <c r="K57" s="21">
        <f t="shared" si="2"/>
        <v>20000</v>
      </c>
      <c r="L57" s="25"/>
      <c r="M57" s="21">
        <f t="shared" si="3"/>
        <v>20000</v>
      </c>
      <c r="N57" s="25"/>
      <c r="O57" s="21">
        <f t="shared" si="4"/>
        <v>20000</v>
      </c>
      <c r="P57" s="25"/>
      <c r="Q57" s="21">
        <f t="shared" si="5"/>
        <v>20000</v>
      </c>
      <c r="R57" s="25"/>
      <c r="S57" s="25">
        <f>S58</f>
        <v>300</v>
      </c>
      <c r="T57" s="21">
        <f>T58</f>
        <v>20300</v>
      </c>
      <c r="U57" s="21">
        <f>U58</f>
        <v>20300</v>
      </c>
      <c r="V57" s="25">
        <f t="shared" si="6"/>
        <v>100</v>
      </c>
      <c r="W57" s="154"/>
    </row>
    <row r="58" spans="1:23" s="121" customFormat="1">
      <c r="A58" s="35" t="s">
        <v>127</v>
      </c>
      <c r="B58" s="24" t="s">
        <v>369</v>
      </c>
      <c r="C58" s="24" t="s">
        <v>185</v>
      </c>
      <c r="D58" s="24"/>
      <c r="E58" s="25">
        <f>E59+E60+E61</f>
        <v>19200</v>
      </c>
      <c r="F58" s="25">
        <f>F59+F60+F61</f>
        <v>800</v>
      </c>
      <c r="G58" s="21">
        <f t="shared" si="0"/>
        <v>20000</v>
      </c>
      <c r="H58" s="25"/>
      <c r="I58" s="21">
        <f t="shared" si="1"/>
        <v>20000</v>
      </c>
      <c r="J58" s="25"/>
      <c r="K58" s="21">
        <f t="shared" si="2"/>
        <v>20000</v>
      </c>
      <c r="L58" s="25"/>
      <c r="M58" s="21">
        <f t="shared" si="3"/>
        <v>20000</v>
      </c>
      <c r="N58" s="25"/>
      <c r="O58" s="21">
        <f t="shared" si="4"/>
        <v>20000</v>
      </c>
      <c r="P58" s="25"/>
      <c r="Q58" s="21">
        <f t="shared" si="5"/>
        <v>20000</v>
      </c>
      <c r="R58" s="25"/>
      <c r="S58" s="25">
        <f>S59</f>
        <v>300</v>
      </c>
      <c r="T58" s="21">
        <f>T59</f>
        <v>20300</v>
      </c>
      <c r="U58" s="21">
        <f>U59</f>
        <v>20300</v>
      </c>
      <c r="V58" s="25">
        <f t="shared" si="6"/>
        <v>100</v>
      </c>
      <c r="W58" s="154"/>
    </row>
    <row r="59" spans="1:23" s="121" customFormat="1">
      <c r="A59" s="10" t="s">
        <v>214</v>
      </c>
      <c r="B59" s="24" t="s">
        <v>369</v>
      </c>
      <c r="C59" s="24" t="s">
        <v>185</v>
      </c>
      <c r="D59" s="24" t="s">
        <v>399</v>
      </c>
      <c r="E59" s="25">
        <v>19200</v>
      </c>
      <c r="F59" s="25">
        <v>800</v>
      </c>
      <c r="G59" s="21">
        <f t="shared" si="0"/>
        <v>20000</v>
      </c>
      <c r="H59" s="25"/>
      <c r="I59" s="21">
        <f t="shared" si="1"/>
        <v>20000</v>
      </c>
      <c r="J59" s="25"/>
      <c r="K59" s="21">
        <f t="shared" si="2"/>
        <v>20000</v>
      </c>
      <c r="L59" s="25"/>
      <c r="M59" s="21">
        <f t="shared" si="3"/>
        <v>20000</v>
      </c>
      <c r="N59" s="25"/>
      <c r="O59" s="21">
        <f t="shared" si="4"/>
        <v>20000</v>
      </c>
      <c r="P59" s="25"/>
      <c r="Q59" s="21">
        <f t="shared" si="5"/>
        <v>20000</v>
      </c>
      <c r="R59" s="25"/>
      <c r="S59" s="25">
        <v>300</v>
      </c>
      <c r="T59" s="25">
        <v>20300</v>
      </c>
      <c r="U59" s="131">
        <v>20300</v>
      </c>
      <c r="V59" s="25">
        <f t="shared" si="6"/>
        <v>100</v>
      </c>
      <c r="W59" s="154"/>
    </row>
    <row r="60" spans="1:23" s="121" customFormat="1">
      <c r="A60" s="10" t="s">
        <v>477</v>
      </c>
      <c r="B60" s="24" t="s">
        <v>427</v>
      </c>
      <c r="C60" s="24" t="s">
        <v>185</v>
      </c>
      <c r="D60" s="24" t="s">
        <v>425</v>
      </c>
      <c r="E60" s="25"/>
      <c r="F60" s="25"/>
      <c r="G60" s="21">
        <f t="shared" si="0"/>
        <v>0</v>
      </c>
      <c r="H60" s="25"/>
      <c r="I60" s="21">
        <f t="shared" si="1"/>
        <v>0</v>
      </c>
      <c r="J60" s="25"/>
      <c r="K60" s="21">
        <f t="shared" si="2"/>
        <v>0</v>
      </c>
      <c r="L60" s="25"/>
      <c r="M60" s="21">
        <f t="shared" si="3"/>
        <v>0</v>
      </c>
      <c r="N60" s="25"/>
      <c r="O60" s="21">
        <f t="shared" si="4"/>
        <v>0</v>
      </c>
      <c r="P60" s="25"/>
      <c r="Q60" s="21">
        <f t="shared" si="5"/>
        <v>0</v>
      </c>
      <c r="R60" s="25"/>
      <c r="S60" s="25"/>
      <c r="T60" s="25">
        <v>197.6</v>
      </c>
      <c r="U60" s="131">
        <v>197.6</v>
      </c>
      <c r="V60" s="25">
        <f t="shared" si="6"/>
        <v>100</v>
      </c>
      <c r="W60" s="154"/>
    </row>
    <row r="61" spans="1:23" s="121" customFormat="1" hidden="1">
      <c r="A61" s="10" t="s">
        <v>428</v>
      </c>
      <c r="B61" s="24" t="s">
        <v>426</v>
      </c>
      <c r="C61" s="24" t="s">
        <v>185</v>
      </c>
      <c r="D61" s="24" t="s">
        <v>425</v>
      </c>
      <c r="E61" s="25"/>
      <c r="F61" s="25"/>
      <c r="G61" s="21">
        <f t="shared" si="0"/>
        <v>0</v>
      </c>
      <c r="H61" s="25"/>
      <c r="I61" s="21">
        <f t="shared" si="1"/>
        <v>0</v>
      </c>
      <c r="J61" s="25"/>
      <c r="K61" s="21">
        <f t="shared" si="2"/>
        <v>0</v>
      </c>
      <c r="L61" s="25"/>
      <c r="M61" s="21">
        <f t="shared" si="3"/>
        <v>0</v>
      </c>
      <c r="N61" s="25"/>
      <c r="O61" s="21">
        <f t="shared" si="4"/>
        <v>0</v>
      </c>
      <c r="P61" s="25"/>
      <c r="Q61" s="21">
        <f t="shared" si="5"/>
        <v>0</v>
      </c>
      <c r="R61" s="25"/>
      <c r="S61" s="25"/>
      <c r="T61" s="21">
        <f t="shared" si="7"/>
        <v>0</v>
      </c>
      <c r="U61" s="21">
        <f>P61+Q61+R61</f>
        <v>0</v>
      </c>
      <c r="V61" s="25" t="e">
        <f t="shared" si="6"/>
        <v>#DIV/0!</v>
      </c>
      <c r="W61" s="154"/>
    </row>
    <row r="62" spans="1:23" s="121" customFormat="1" ht="25.5">
      <c r="A62" s="20" t="s">
        <v>38</v>
      </c>
      <c r="B62" s="22" t="s">
        <v>40</v>
      </c>
      <c r="C62" s="22" t="s">
        <v>186</v>
      </c>
      <c r="D62" s="22"/>
      <c r="E62" s="21">
        <f>E63</f>
        <v>5935</v>
      </c>
      <c r="F62" s="21"/>
      <c r="G62" s="21">
        <f t="shared" si="0"/>
        <v>5935</v>
      </c>
      <c r="H62" s="21"/>
      <c r="I62" s="21">
        <f t="shared" si="1"/>
        <v>5935</v>
      </c>
      <c r="J62" s="21"/>
      <c r="K62" s="21">
        <f t="shared" si="2"/>
        <v>5935</v>
      </c>
      <c r="L62" s="21"/>
      <c r="M62" s="21">
        <f t="shared" si="3"/>
        <v>5935</v>
      </c>
      <c r="N62" s="21"/>
      <c r="O62" s="21">
        <f t="shared" si="4"/>
        <v>5935</v>
      </c>
      <c r="P62" s="21"/>
      <c r="Q62" s="21">
        <f t="shared" si="5"/>
        <v>5935</v>
      </c>
      <c r="R62" s="21">
        <f>R63</f>
        <v>300</v>
      </c>
      <c r="S62" s="21"/>
      <c r="T62" s="21">
        <f>T63</f>
        <v>6234</v>
      </c>
      <c r="U62" s="21">
        <f>U63</f>
        <v>6234</v>
      </c>
      <c r="V62" s="25">
        <f t="shared" si="6"/>
        <v>100</v>
      </c>
      <c r="W62" s="154"/>
    </row>
    <row r="63" spans="1:23" s="121" customFormat="1" ht="27" customHeight="1">
      <c r="A63" s="10" t="s">
        <v>39</v>
      </c>
      <c r="B63" s="24" t="s">
        <v>40</v>
      </c>
      <c r="C63" s="24" t="s">
        <v>186</v>
      </c>
      <c r="D63" s="24"/>
      <c r="E63" s="25">
        <f>E64</f>
        <v>5935</v>
      </c>
      <c r="F63" s="25"/>
      <c r="G63" s="21">
        <f t="shared" si="0"/>
        <v>5935</v>
      </c>
      <c r="H63" s="25"/>
      <c r="I63" s="21">
        <f t="shared" si="1"/>
        <v>5935</v>
      </c>
      <c r="J63" s="25"/>
      <c r="K63" s="21">
        <f t="shared" si="2"/>
        <v>5935</v>
      </c>
      <c r="L63" s="25"/>
      <c r="M63" s="21">
        <f t="shared" si="3"/>
        <v>5935</v>
      </c>
      <c r="N63" s="25"/>
      <c r="O63" s="21">
        <f t="shared" si="4"/>
        <v>5935</v>
      </c>
      <c r="P63" s="25"/>
      <c r="Q63" s="21">
        <f t="shared" si="5"/>
        <v>5935</v>
      </c>
      <c r="R63" s="25">
        <f>R64</f>
        <v>300</v>
      </c>
      <c r="S63" s="25"/>
      <c r="T63" s="25">
        <f>T64</f>
        <v>6234</v>
      </c>
      <c r="U63" s="25">
        <f>U64</f>
        <v>6234</v>
      </c>
      <c r="V63" s="25">
        <f t="shared" si="6"/>
        <v>100</v>
      </c>
      <c r="W63" s="154"/>
    </row>
    <row r="64" spans="1:23" s="121" customFormat="1" ht="20.25" customHeight="1">
      <c r="A64" s="10" t="s">
        <v>214</v>
      </c>
      <c r="B64" s="24" t="s">
        <v>40</v>
      </c>
      <c r="C64" s="24" t="s">
        <v>186</v>
      </c>
      <c r="D64" s="24" t="s">
        <v>399</v>
      </c>
      <c r="E64" s="25">
        <v>5935</v>
      </c>
      <c r="F64" s="25"/>
      <c r="G64" s="21">
        <f t="shared" si="0"/>
        <v>5935</v>
      </c>
      <c r="H64" s="25"/>
      <c r="I64" s="21">
        <f t="shared" si="1"/>
        <v>5935</v>
      </c>
      <c r="J64" s="25"/>
      <c r="K64" s="21">
        <f t="shared" si="2"/>
        <v>5935</v>
      </c>
      <c r="L64" s="25"/>
      <c r="M64" s="21">
        <f t="shared" si="3"/>
        <v>5935</v>
      </c>
      <c r="N64" s="25"/>
      <c r="O64" s="21">
        <f t="shared" si="4"/>
        <v>5935</v>
      </c>
      <c r="P64" s="25"/>
      <c r="Q64" s="21">
        <f t="shared" si="5"/>
        <v>5935</v>
      </c>
      <c r="R64" s="25">
        <v>300</v>
      </c>
      <c r="S64" s="25"/>
      <c r="T64" s="25">
        <v>6234</v>
      </c>
      <c r="U64" s="131">
        <v>6234</v>
      </c>
      <c r="V64" s="25">
        <f t="shared" si="6"/>
        <v>100</v>
      </c>
      <c r="W64" s="154"/>
    </row>
    <row r="65" spans="1:23" s="121" customFormat="1" ht="38.25">
      <c r="A65" s="11" t="s">
        <v>712</v>
      </c>
      <c r="B65" s="24" t="s">
        <v>431</v>
      </c>
      <c r="C65" s="24" t="s">
        <v>186</v>
      </c>
      <c r="D65" s="24"/>
      <c r="E65" s="21">
        <f>E66+E67</f>
        <v>1259.4000000000001</v>
      </c>
      <c r="F65" s="25"/>
      <c r="G65" s="21">
        <f t="shared" si="0"/>
        <v>1259.4000000000001</v>
      </c>
      <c r="H65" s="25"/>
      <c r="I65" s="21">
        <f t="shared" si="1"/>
        <v>1259.4000000000001</v>
      </c>
      <c r="J65" s="25"/>
      <c r="K65" s="21">
        <f t="shared" si="2"/>
        <v>1259.4000000000001</v>
      </c>
      <c r="L65" s="25"/>
      <c r="M65" s="21">
        <f t="shared" si="3"/>
        <v>1259.4000000000001</v>
      </c>
      <c r="N65" s="25"/>
      <c r="O65" s="21">
        <f t="shared" si="4"/>
        <v>1259.4000000000001</v>
      </c>
      <c r="P65" s="25"/>
      <c r="Q65" s="21">
        <f t="shared" si="5"/>
        <v>1259.4000000000001</v>
      </c>
      <c r="R65" s="25"/>
      <c r="S65" s="25"/>
      <c r="T65" s="21">
        <f>T66</f>
        <v>1259.5</v>
      </c>
      <c r="U65" s="21">
        <f>U66</f>
        <v>1258.9000000000001</v>
      </c>
      <c r="V65" s="25">
        <f t="shared" si="6"/>
        <v>99.952362048431922</v>
      </c>
      <c r="W65" s="154"/>
    </row>
    <row r="66" spans="1:23" s="121" customFormat="1" ht="35.25" customHeight="1">
      <c r="A66" s="35" t="s">
        <v>432</v>
      </c>
      <c r="B66" s="24" t="s">
        <v>433</v>
      </c>
      <c r="C66" s="24" t="s">
        <v>186</v>
      </c>
      <c r="D66" s="24" t="s">
        <v>89</v>
      </c>
      <c r="E66" s="25">
        <v>1258.4000000000001</v>
      </c>
      <c r="F66" s="25"/>
      <c r="G66" s="21">
        <f t="shared" si="0"/>
        <v>1258.4000000000001</v>
      </c>
      <c r="H66" s="25"/>
      <c r="I66" s="21">
        <f t="shared" si="1"/>
        <v>1258.4000000000001</v>
      </c>
      <c r="J66" s="25"/>
      <c r="K66" s="21">
        <f t="shared" si="2"/>
        <v>1258.4000000000001</v>
      </c>
      <c r="L66" s="25"/>
      <c r="M66" s="21">
        <f t="shared" si="3"/>
        <v>1258.4000000000001</v>
      </c>
      <c r="N66" s="25"/>
      <c r="O66" s="21">
        <f t="shared" si="4"/>
        <v>1258.4000000000001</v>
      </c>
      <c r="P66" s="25"/>
      <c r="Q66" s="21">
        <f t="shared" si="5"/>
        <v>1258.4000000000001</v>
      </c>
      <c r="R66" s="25"/>
      <c r="S66" s="25"/>
      <c r="T66" s="25">
        <v>1259.5</v>
      </c>
      <c r="U66" s="131">
        <v>1258.9000000000001</v>
      </c>
      <c r="V66" s="25">
        <f t="shared" si="6"/>
        <v>99.952362048431922</v>
      </c>
      <c r="W66" s="154"/>
    </row>
    <row r="67" spans="1:23" s="158" customFormat="1" ht="38.25" hidden="1">
      <c r="A67" s="159" t="s">
        <v>434</v>
      </c>
      <c r="B67" s="160" t="s">
        <v>435</v>
      </c>
      <c r="C67" s="160" t="s">
        <v>186</v>
      </c>
      <c r="D67" s="160" t="s">
        <v>89</v>
      </c>
      <c r="E67" s="156">
        <v>1</v>
      </c>
      <c r="F67" s="156"/>
      <c r="G67" s="155">
        <f t="shared" si="0"/>
        <v>1</v>
      </c>
      <c r="H67" s="156"/>
      <c r="I67" s="155">
        <f t="shared" si="1"/>
        <v>1</v>
      </c>
      <c r="J67" s="156"/>
      <c r="K67" s="155">
        <f t="shared" si="2"/>
        <v>1</v>
      </c>
      <c r="L67" s="156"/>
      <c r="M67" s="155">
        <f t="shared" si="3"/>
        <v>1</v>
      </c>
      <c r="N67" s="156"/>
      <c r="O67" s="155">
        <f t="shared" si="4"/>
        <v>1</v>
      </c>
      <c r="P67" s="156"/>
      <c r="Q67" s="155">
        <f t="shared" si="5"/>
        <v>1</v>
      </c>
      <c r="R67" s="156"/>
      <c r="S67" s="156"/>
      <c r="T67" s="155"/>
      <c r="U67" s="155"/>
      <c r="V67" s="156"/>
      <c r="W67" s="157"/>
    </row>
    <row r="68" spans="1:23" ht="42.75" customHeight="1">
      <c r="A68" s="44" t="s">
        <v>670</v>
      </c>
      <c r="B68" s="22" t="s">
        <v>803</v>
      </c>
      <c r="C68" s="22"/>
      <c r="D68" s="24"/>
      <c r="E68" s="21">
        <f>SUM(E69)</f>
        <v>100</v>
      </c>
      <c r="F68" s="25"/>
      <c r="G68" s="21">
        <f t="shared" si="0"/>
        <v>100</v>
      </c>
      <c r="H68" s="25"/>
      <c r="I68" s="21">
        <f t="shared" si="1"/>
        <v>100</v>
      </c>
      <c r="J68" s="25"/>
      <c r="K68" s="21">
        <f t="shared" si="2"/>
        <v>100</v>
      </c>
      <c r="L68" s="25"/>
      <c r="M68" s="21">
        <f t="shared" si="3"/>
        <v>100</v>
      </c>
      <c r="N68" s="25"/>
      <c r="O68" s="21">
        <f t="shared" si="4"/>
        <v>100</v>
      </c>
      <c r="P68" s="25"/>
      <c r="Q68" s="21">
        <f t="shared" si="5"/>
        <v>100</v>
      </c>
      <c r="R68" s="25"/>
      <c r="S68" s="25"/>
      <c r="T68" s="21">
        <f>T69</f>
        <v>100</v>
      </c>
      <c r="U68" s="21">
        <f>U69</f>
        <v>100</v>
      </c>
      <c r="V68" s="25">
        <f t="shared" si="6"/>
        <v>100</v>
      </c>
      <c r="W68" s="154"/>
    </row>
    <row r="69" spans="1:23" ht="25.5">
      <c r="A69" s="42" t="s">
        <v>408</v>
      </c>
      <c r="B69" s="24" t="s">
        <v>407</v>
      </c>
      <c r="C69" s="24" t="s">
        <v>153</v>
      </c>
      <c r="D69" s="24"/>
      <c r="E69" s="25">
        <f>SUM(E70)</f>
        <v>100</v>
      </c>
      <c r="F69" s="25"/>
      <c r="G69" s="21">
        <f t="shared" si="0"/>
        <v>100</v>
      </c>
      <c r="H69" s="25"/>
      <c r="I69" s="21">
        <f t="shared" si="1"/>
        <v>100</v>
      </c>
      <c r="J69" s="25"/>
      <c r="K69" s="21">
        <f t="shared" si="2"/>
        <v>100</v>
      </c>
      <c r="L69" s="25"/>
      <c r="M69" s="21">
        <f t="shared" si="3"/>
        <v>100</v>
      </c>
      <c r="N69" s="25"/>
      <c r="O69" s="21">
        <f t="shared" si="4"/>
        <v>100</v>
      </c>
      <c r="P69" s="25"/>
      <c r="Q69" s="21">
        <f t="shared" si="5"/>
        <v>100</v>
      </c>
      <c r="R69" s="25"/>
      <c r="S69" s="25"/>
      <c r="T69" s="25">
        <f>T70</f>
        <v>100</v>
      </c>
      <c r="U69" s="25">
        <f>U70</f>
        <v>100</v>
      </c>
      <c r="V69" s="25">
        <f t="shared" si="6"/>
        <v>100</v>
      </c>
      <c r="W69" s="154"/>
    </row>
    <row r="70" spans="1:23" ht="31.5" customHeight="1">
      <c r="A70" s="10" t="s">
        <v>90</v>
      </c>
      <c r="B70" s="24" t="s">
        <v>407</v>
      </c>
      <c r="C70" s="24" t="s">
        <v>153</v>
      </c>
      <c r="D70" s="24" t="s">
        <v>89</v>
      </c>
      <c r="E70" s="25">
        <v>100</v>
      </c>
      <c r="F70" s="25"/>
      <c r="G70" s="21">
        <f t="shared" si="0"/>
        <v>100</v>
      </c>
      <c r="H70" s="25"/>
      <c r="I70" s="21">
        <f t="shared" si="1"/>
        <v>100</v>
      </c>
      <c r="J70" s="25"/>
      <c r="K70" s="21">
        <f t="shared" si="2"/>
        <v>100</v>
      </c>
      <c r="L70" s="25"/>
      <c r="M70" s="21">
        <f t="shared" si="3"/>
        <v>100</v>
      </c>
      <c r="N70" s="25"/>
      <c r="O70" s="21">
        <f t="shared" si="4"/>
        <v>100</v>
      </c>
      <c r="P70" s="25"/>
      <c r="Q70" s="21">
        <f t="shared" si="5"/>
        <v>100</v>
      </c>
      <c r="R70" s="25"/>
      <c r="S70" s="25"/>
      <c r="T70" s="25">
        <v>100</v>
      </c>
      <c r="U70" s="25">
        <v>100</v>
      </c>
      <c r="V70" s="25">
        <f t="shared" si="6"/>
        <v>100</v>
      </c>
      <c r="W70" s="154"/>
    </row>
    <row r="71" spans="1:23" ht="38.25">
      <c r="A71" s="41" t="s">
        <v>804</v>
      </c>
      <c r="B71" s="22" t="s">
        <v>250</v>
      </c>
      <c r="C71" s="22"/>
      <c r="D71" s="22"/>
      <c r="E71" s="21">
        <f>SUM(E72)</f>
        <v>590</v>
      </c>
      <c r="F71" s="21"/>
      <c r="G71" s="21">
        <f t="shared" si="0"/>
        <v>590</v>
      </c>
      <c r="H71" s="21"/>
      <c r="I71" s="21">
        <f t="shared" si="1"/>
        <v>590</v>
      </c>
      <c r="J71" s="21"/>
      <c r="K71" s="21">
        <f t="shared" si="2"/>
        <v>590</v>
      </c>
      <c r="L71" s="21"/>
      <c r="M71" s="21">
        <f t="shared" si="3"/>
        <v>590</v>
      </c>
      <c r="N71" s="21"/>
      <c r="O71" s="21">
        <f t="shared" si="4"/>
        <v>590</v>
      </c>
      <c r="P71" s="21">
        <f>P72</f>
        <v>-200</v>
      </c>
      <c r="Q71" s="21">
        <f t="shared" si="5"/>
        <v>390</v>
      </c>
      <c r="R71" s="21"/>
      <c r="S71" s="21"/>
      <c r="T71" s="21">
        <f t="shared" ref="T71:U73" si="8">T72</f>
        <v>390</v>
      </c>
      <c r="U71" s="21">
        <f t="shared" si="8"/>
        <v>360</v>
      </c>
      <c r="V71" s="25">
        <f t="shared" si="6"/>
        <v>92.307692307692307</v>
      </c>
      <c r="W71" s="154"/>
    </row>
    <row r="72" spans="1:23" ht="25.5">
      <c r="A72" s="40" t="s">
        <v>251</v>
      </c>
      <c r="B72" s="24" t="s">
        <v>252</v>
      </c>
      <c r="C72" s="22"/>
      <c r="D72" s="22"/>
      <c r="E72" s="25">
        <f>SUM(E73)</f>
        <v>590</v>
      </c>
      <c r="F72" s="21"/>
      <c r="G72" s="21">
        <f t="shared" si="0"/>
        <v>590</v>
      </c>
      <c r="H72" s="21"/>
      <c r="I72" s="21">
        <f t="shared" si="1"/>
        <v>590</v>
      </c>
      <c r="J72" s="21"/>
      <c r="K72" s="21">
        <f t="shared" si="2"/>
        <v>590</v>
      </c>
      <c r="L72" s="21"/>
      <c r="M72" s="21">
        <f t="shared" si="3"/>
        <v>590</v>
      </c>
      <c r="N72" s="21"/>
      <c r="O72" s="21">
        <f t="shared" si="4"/>
        <v>590</v>
      </c>
      <c r="P72" s="21">
        <f>P73</f>
        <v>-200</v>
      </c>
      <c r="Q72" s="21">
        <f t="shared" si="5"/>
        <v>390</v>
      </c>
      <c r="R72" s="21"/>
      <c r="S72" s="21"/>
      <c r="T72" s="25">
        <f t="shared" si="8"/>
        <v>390</v>
      </c>
      <c r="U72" s="25">
        <f t="shared" si="8"/>
        <v>360</v>
      </c>
      <c r="V72" s="25">
        <f t="shared" si="6"/>
        <v>92.307692307692307</v>
      </c>
      <c r="W72" s="154"/>
    </row>
    <row r="73" spans="1:23" ht="38.25">
      <c r="A73" s="45" t="s">
        <v>805</v>
      </c>
      <c r="B73" s="24" t="s">
        <v>253</v>
      </c>
      <c r="C73" s="24"/>
      <c r="D73" s="24"/>
      <c r="E73" s="25">
        <f>SUM(E74)</f>
        <v>590</v>
      </c>
      <c r="F73" s="25"/>
      <c r="G73" s="21">
        <f t="shared" si="0"/>
        <v>590</v>
      </c>
      <c r="H73" s="25"/>
      <c r="I73" s="21">
        <f t="shared" si="1"/>
        <v>590</v>
      </c>
      <c r="J73" s="25"/>
      <c r="K73" s="21">
        <f t="shared" si="2"/>
        <v>590</v>
      </c>
      <c r="L73" s="25"/>
      <c r="M73" s="21">
        <f t="shared" si="3"/>
        <v>590</v>
      </c>
      <c r="N73" s="25"/>
      <c r="O73" s="21">
        <f t="shared" si="4"/>
        <v>590</v>
      </c>
      <c r="P73" s="25">
        <f>P74</f>
        <v>-200</v>
      </c>
      <c r="Q73" s="21">
        <f t="shared" si="5"/>
        <v>390</v>
      </c>
      <c r="R73" s="25"/>
      <c r="S73" s="25"/>
      <c r="T73" s="25">
        <f t="shared" si="8"/>
        <v>390</v>
      </c>
      <c r="U73" s="25">
        <f t="shared" si="8"/>
        <v>360</v>
      </c>
      <c r="V73" s="25">
        <f t="shared" si="6"/>
        <v>92.307692307692307</v>
      </c>
      <c r="W73" s="154"/>
    </row>
    <row r="74" spans="1:23" ht="31.5" customHeight="1">
      <c r="A74" s="10" t="s">
        <v>90</v>
      </c>
      <c r="B74" s="24" t="s">
        <v>253</v>
      </c>
      <c r="C74" s="24" t="s">
        <v>175</v>
      </c>
      <c r="D74" s="24" t="s">
        <v>89</v>
      </c>
      <c r="E74" s="25">
        <v>590</v>
      </c>
      <c r="F74" s="25"/>
      <c r="G74" s="21">
        <f t="shared" si="0"/>
        <v>590</v>
      </c>
      <c r="H74" s="25"/>
      <c r="I74" s="21">
        <f t="shared" si="1"/>
        <v>590</v>
      </c>
      <c r="J74" s="25"/>
      <c r="K74" s="21">
        <f t="shared" si="2"/>
        <v>590</v>
      </c>
      <c r="L74" s="25"/>
      <c r="M74" s="21">
        <f t="shared" si="3"/>
        <v>590</v>
      </c>
      <c r="N74" s="25"/>
      <c r="O74" s="21">
        <f t="shared" si="4"/>
        <v>590</v>
      </c>
      <c r="P74" s="25">
        <v>-200</v>
      </c>
      <c r="Q74" s="21">
        <f t="shared" si="5"/>
        <v>390</v>
      </c>
      <c r="R74" s="25"/>
      <c r="S74" s="25"/>
      <c r="T74" s="25">
        <v>390</v>
      </c>
      <c r="U74" s="25">
        <v>360</v>
      </c>
      <c r="V74" s="25">
        <f t="shared" si="6"/>
        <v>92.307692307692307</v>
      </c>
      <c r="W74" s="154"/>
    </row>
    <row r="75" spans="1:23" ht="38.25">
      <c r="A75" s="41" t="s">
        <v>806</v>
      </c>
      <c r="B75" s="22" t="s">
        <v>254</v>
      </c>
      <c r="C75" s="22"/>
      <c r="D75" s="22"/>
      <c r="E75" s="21">
        <f>SUM(E76)</f>
        <v>35</v>
      </c>
      <c r="F75" s="21"/>
      <c r="G75" s="21">
        <f t="shared" si="0"/>
        <v>35</v>
      </c>
      <c r="H75" s="21"/>
      <c r="I75" s="21">
        <f t="shared" si="1"/>
        <v>35</v>
      </c>
      <c r="J75" s="21"/>
      <c r="K75" s="21">
        <f t="shared" si="2"/>
        <v>35</v>
      </c>
      <c r="L75" s="21"/>
      <c r="M75" s="21">
        <f t="shared" si="3"/>
        <v>35</v>
      </c>
      <c r="N75" s="21"/>
      <c r="O75" s="21">
        <f t="shared" si="4"/>
        <v>35</v>
      </c>
      <c r="P75" s="21"/>
      <c r="Q75" s="21">
        <f t="shared" si="5"/>
        <v>35</v>
      </c>
      <c r="R75" s="21"/>
      <c r="S75" s="21"/>
      <c r="T75" s="21">
        <f t="shared" ref="T75:U77" si="9">T76</f>
        <v>35</v>
      </c>
      <c r="U75" s="21">
        <f t="shared" si="9"/>
        <v>0</v>
      </c>
      <c r="V75" s="25">
        <f t="shared" si="6"/>
        <v>0</v>
      </c>
      <c r="W75" s="154"/>
    </row>
    <row r="76" spans="1:23" ht="25.5">
      <c r="A76" s="40" t="s">
        <v>255</v>
      </c>
      <c r="B76" s="24" t="s">
        <v>256</v>
      </c>
      <c r="C76" s="22"/>
      <c r="D76" s="22"/>
      <c r="E76" s="25">
        <f>SUM(E77)</f>
        <v>35</v>
      </c>
      <c r="F76" s="21"/>
      <c r="G76" s="21">
        <f t="shared" si="0"/>
        <v>35</v>
      </c>
      <c r="H76" s="21"/>
      <c r="I76" s="21">
        <f t="shared" si="1"/>
        <v>35</v>
      </c>
      <c r="J76" s="21"/>
      <c r="K76" s="21">
        <f t="shared" si="2"/>
        <v>35</v>
      </c>
      <c r="L76" s="21"/>
      <c r="M76" s="21">
        <f t="shared" si="3"/>
        <v>35</v>
      </c>
      <c r="N76" s="21"/>
      <c r="O76" s="21">
        <f t="shared" ref="O76:O141" si="10">M76+N76</f>
        <v>35</v>
      </c>
      <c r="P76" s="21"/>
      <c r="Q76" s="21">
        <f t="shared" ref="Q76:Q141" si="11">O76+P76</f>
        <v>35</v>
      </c>
      <c r="R76" s="21"/>
      <c r="S76" s="21"/>
      <c r="T76" s="25">
        <f t="shared" si="9"/>
        <v>35</v>
      </c>
      <c r="U76" s="25">
        <f t="shared" si="9"/>
        <v>0</v>
      </c>
      <c r="V76" s="25">
        <f t="shared" ref="V76:V140" si="12">U76/T76*100</f>
        <v>0</v>
      </c>
      <c r="W76" s="154"/>
    </row>
    <row r="77" spans="1:23" ht="45" customHeight="1">
      <c r="A77" s="45" t="s">
        <v>807</v>
      </c>
      <c r="B77" s="24" t="s">
        <v>257</v>
      </c>
      <c r="C77" s="24"/>
      <c r="D77" s="24"/>
      <c r="E77" s="25">
        <f>SUM(E78)</f>
        <v>35</v>
      </c>
      <c r="F77" s="25"/>
      <c r="G77" s="21">
        <f t="shared" si="0"/>
        <v>35</v>
      </c>
      <c r="H77" s="25"/>
      <c r="I77" s="21">
        <f t="shared" si="1"/>
        <v>35</v>
      </c>
      <c r="J77" s="25"/>
      <c r="K77" s="21">
        <f t="shared" si="2"/>
        <v>35</v>
      </c>
      <c r="L77" s="25"/>
      <c r="M77" s="21">
        <f t="shared" ref="M77:M142" si="13">K77+L77</f>
        <v>35</v>
      </c>
      <c r="N77" s="25"/>
      <c r="O77" s="21">
        <f t="shared" si="10"/>
        <v>35</v>
      </c>
      <c r="P77" s="25"/>
      <c r="Q77" s="21">
        <f t="shared" si="11"/>
        <v>35</v>
      </c>
      <c r="R77" s="25"/>
      <c r="S77" s="25"/>
      <c r="T77" s="25">
        <f t="shared" si="9"/>
        <v>35</v>
      </c>
      <c r="U77" s="25">
        <f t="shared" si="9"/>
        <v>0</v>
      </c>
      <c r="V77" s="25">
        <f t="shared" si="12"/>
        <v>0</v>
      </c>
      <c r="W77" s="154"/>
    </row>
    <row r="78" spans="1:23" ht="30" customHeight="1">
      <c r="A78" s="10" t="s">
        <v>90</v>
      </c>
      <c r="B78" s="24" t="s">
        <v>257</v>
      </c>
      <c r="C78" s="24" t="s">
        <v>175</v>
      </c>
      <c r="D78" s="24" t="s">
        <v>651</v>
      </c>
      <c r="E78" s="25">
        <v>35</v>
      </c>
      <c r="F78" s="25"/>
      <c r="G78" s="21">
        <f t="shared" si="0"/>
        <v>35</v>
      </c>
      <c r="H78" s="25"/>
      <c r="I78" s="21">
        <f t="shared" si="1"/>
        <v>35</v>
      </c>
      <c r="J78" s="25"/>
      <c r="K78" s="21">
        <f t="shared" si="2"/>
        <v>35</v>
      </c>
      <c r="L78" s="25"/>
      <c r="M78" s="21">
        <f t="shared" si="13"/>
        <v>35</v>
      </c>
      <c r="N78" s="25"/>
      <c r="O78" s="21">
        <f t="shared" si="10"/>
        <v>35</v>
      </c>
      <c r="P78" s="25"/>
      <c r="Q78" s="21">
        <f t="shared" si="11"/>
        <v>35</v>
      </c>
      <c r="R78" s="25"/>
      <c r="S78" s="25"/>
      <c r="T78" s="25">
        <v>35</v>
      </c>
      <c r="U78" s="25">
        <v>0</v>
      </c>
      <c r="V78" s="25">
        <f t="shared" si="12"/>
        <v>0</v>
      </c>
      <c r="W78" s="154"/>
    </row>
    <row r="79" spans="1:23" ht="51">
      <c r="A79" s="41" t="s">
        <v>808</v>
      </c>
      <c r="B79" s="22" t="s">
        <v>809</v>
      </c>
      <c r="C79" s="22"/>
      <c r="D79" s="22"/>
      <c r="E79" s="21">
        <f>SUM(E80)</f>
        <v>50</v>
      </c>
      <c r="F79" s="21"/>
      <c r="G79" s="21">
        <f t="shared" ref="G79:G145" si="14">E79+F79</f>
        <v>50</v>
      </c>
      <c r="H79" s="21"/>
      <c r="I79" s="21">
        <f t="shared" ref="I79:I144" si="15">G79+H79</f>
        <v>50</v>
      </c>
      <c r="J79" s="21"/>
      <c r="K79" s="21">
        <f t="shared" ref="K79:K144" si="16">I79+J79</f>
        <v>50</v>
      </c>
      <c r="L79" s="21"/>
      <c r="M79" s="21">
        <f t="shared" si="13"/>
        <v>50</v>
      </c>
      <c r="N79" s="21"/>
      <c r="O79" s="21">
        <f t="shared" si="10"/>
        <v>50</v>
      </c>
      <c r="P79" s="21"/>
      <c r="Q79" s="21">
        <f t="shared" si="11"/>
        <v>50</v>
      </c>
      <c r="R79" s="21"/>
      <c r="S79" s="21"/>
      <c r="T79" s="21">
        <f t="shared" ref="T79:U81" si="17">T80</f>
        <v>50</v>
      </c>
      <c r="U79" s="21">
        <f t="shared" si="17"/>
        <v>40</v>
      </c>
      <c r="V79" s="25">
        <f t="shared" si="12"/>
        <v>80</v>
      </c>
      <c r="W79" s="154"/>
    </row>
    <row r="80" spans="1:23" ht="42.75" customHeight="1">
      <c r="A80" s="40" t="s">
        <v>259</v>
      </c>
      <c r="B80" s="24" t="s">
        <v>515</v>
      </c>
      <c r="C80" s="22"/>
      <c r="D80" s="22"/>
      <c r="E80" s="25">
        <f>SUM(E81)</f>
        <v>50</v>
      </c>
      <c r="F80" s="21"/>
      <c r="G80" s="21">
        <f t="shared" si="14"/>
        <v>50</v>
      </c>
      <c r="H80" s="21"/>
      <c r="I80" s="21">
        <f t="shared" si="15"/>
        <v>50</v>
      </c>
      <c r="J80" s="21"/>
      <c r="K80" s="21">
        <f t="shared" si="16"/>
        <v>50</v>
      </c>
      <c r="L80" s="21"/>
      <c r="M80" s="21">
        <f t="shared" si="13"/>
        <v>50</v>
      </c>
      <c r="N80" s="21"/>
      <c r="O80" s="21">
        <f t="shared" si="10"/>
        <v>50</v>
      </c>
      <c r="P80" s="21"/>
      <c r="Q80" s="21">
        <f t="shared" si="11"/>
        <v>50</v>
      </c>
      <c r="R80" s="21"/>
      <c r="S80" s="21"/>
      <c r="T80" s="25">
        <f t="shared" si="17"/>
        <v>50</v>
      </c>
      <c r="U80" s="25">
        <f t="shared" si="17"/>
        <v>40</v>
      </c>
      <c r="V80" s="25">
        <f t="shared" si="12"/>
        <v>80</v>
      </c>
      <c r="W80" s="154"/>
    </row>
    <row r="81" spans="1:23" ht="51">
      <c r="A81" s="45" t="s">
        <v>764</v>
      </c>
      <c r="B81" s="24" t="s">
        <v>260</v>
      </c>
      <c r="C81" s="24"/>
      <c r="D81" s="24"/>
      <c r="E81" s="25">
        <f>SUM(E82)</f>
        <v>50</v>
      </c>
      <c r="F81" s="25"/>
      <c r="G81" s="21">
        <f t="shared" si="14"/>
        <v>50</v>
      </c>
      <c r="H81" s="25"/>
      <c r="I81" s="21">
        <f t="shared" si="15"/>
        <v>50</v>
      </c>
      <c r="J81" s="25"/>
      <c r="K81" s="21">
        <f t="shared" si="16"/>
        <v>50</v>
      </c>
      <c r="L81" s="25"/>
      <c r="M81" s="21">
        <f t="shared" si="13"/>
        <v>50</v>
      </c>
      <c r="N81" s="25"/>
      <c r="O81" s="21">
        <f t="shared" si="10"/>
        <v>50</v>
      </c>
      <c r="P81" s="25"/>
      <c r="Q81" s="21">
        <f t="shared" si="11"/>
        <v>50</v>
      </c>
      <c r="R81" s="25"/>
      <c r="S81" s="25"/>
      <c r="T81" s="25">
        <f t="shared" si="17"/>
        <v>50</v>
      </c>
      <c r="U81" s="25">
        <f t="shared" si="17"/>
        <v>40</v>
      </c>
      <c r="V81" s="25">
        <f t="shared" si="12"/>
        <v>80</v>
      </c>
      <c r="W81" s="154"/>
    </row>
    <row r="82" spans="1:23" ht="28.5" customHeight="1">
      <c r="A82" s="10" t="s">
        <v>90</v>
      </c>
      <c r="B82" s="24" t="s">
        <v>260</v>
      </c>
      <c r="C82" s="24" t="s">
        <v>175</v>
      </c>
      <c r="D82" s="24" t="s">
        <v>651</v>
      </c>
      <c r="E82" s="25">
        <v>50</v>
      </c>
      <c r="F82" s="25"/>
      <c r="G82" s="21">
        <f t="shared" si="14"/>
        <v>50</v>
      </c>
      <c r="H82" s="25"/>
      <c r="I82" s="21">
        <f t="shared" si="15"/>
        <v>50</v>
      </c>
      <c r="J82" s="25"/>
      <c r="K82" s="21">
        <f t="shared" si="16"/>
        <v>50</v>
      </c>
      <c r="L82" s="25"/>
      <c r="M82" s="21">
        <f t="shared" si="13"/>
        <v>50</v>
      </c>
      <c r="N82" s="25"/>
      <c r="O82" s="21">
        <f t="shared" si="10"/>
        <v>50</v>
      </c>
      <c r="P82" s="25"/>
      <c r="Q82" s="21">
        <f t="shared" si="11"/>
        <v>50</v>
      </c>
      <c r="R82" s="25"/>
      <c r="S82" s="25"/>
      <c r="T82" s="25">
        <v>50</v>
      </c>
      <c r="U82" s="25">
        <v>40</v>
      </c>
      <c r="V82" s="25">
        <f t="shared" si="12"/>
        <v>80</v>
      </c>
      <c r="W82" s="154"/>
    </row>
    <row r="83" spans="1:23" ht="38.25">
      <c r="A83" s="41" t="s">
        <v>810</v>
      </c>
      <c r="B83" s="22" t="s">
        <v>261</v>
      </c>
      <c r="C83" s="22"/>
      <c r="D83" s="22"/>
      <c r="E83" s="21">
        <f>SUM(E84)</f>
        <v>50</v>
      </c>
      <c r="F83" s="21"/>
      <c r="G83" s="21">
        <f t="shared" si="14"/>
        <v>50</v>
      </c>
      <c r="H83" s="21"/>
      <c r="I83" s="21">
        <f t="shared" si="15"/>
        <v>50</v>
      </c>
      <c r="J83" s="21"/>
      <c r="K83" s="21">
        <f t="shared" si="16"/>
        <v>50</v>
      </c>
      <c r="L83" s="21"/>
      <c r="M83" s="21">
        <f t="shared" si="13"/>
        <v>50</v>
      </c>
      <c r="N83" s="21"/>
      <c r="O83" s="21">
        <f t="shared" si="10"/>
        <v>50</v>
      </c>
      <c r="P83" s="21"/>
      <c r="Q83" s="21">
        <f t="shared" si="11"/>
        <v>50</v>
      </c>
      <c r="R83" s="21"/>
      <c r="S83" s="21"/>
      <c r="T83" s="21">
        <f t="shared" ref="T83:U85" si="18">T84</f>
        <v>50</v>
      </c>
      <c r="U83" s="21">
        <f t="shared" si="18"/>
        <v>50</v>
      </c>
      <c r="V83" s="25">
        <f t="shared" si="12"/>
        <v>100</v>
      </c>
      <c r="W83" s="154"/>
    </row>
    <row r="84" spans="1:23" ht="56.25" customHeight="1">
      <c r="A84" s="40" t="s">
        <v>262</v>
      </c>
      <c r="B84" s="24" t="s">
        <v>263</v>
      </c>
      <c r="C84" s="22"/>
      <c r="D84" s="22"/>
      <c r="E84" s="25">
        <f>SUM(E85)</f>
        <v>50</v>
      </c>
      <c r="F84" s="21"/>
      <c r="G84" s="21">
        <f t="shared" si="14"/>
        <v>50</v>
      </c>
      <c r="H84" s="21"/>
      <c r="I84" s="21">
        <f t="shared" si="15"/>
        <v>50</v>
      </c>
      <c r="J84" s="21"/>
      <c r="K84" s="21">
        <f t="shared" si="16"/>
        <v>50</v>
      </c>
      <c r="L84" s="21"/>
      <c r="M84" s="21">
        <f t="shared" si="13"/>
        <v>50</v>
      </c>
      <c r="N84" s="21"/>
      <c r="O84" s="21">
        <f t="shared" si="10"/>
        <v>50</v>
      </c>
      <c r="P84" s="21"/>
      <c r="Q84" s="21">
        <f t="shared" si="11"/>
        <v>50</v>
      </c>
      <c r="R84" s="21"/>
      <c r="S84" s="21"/>
      <c r="T84" s="25">
        <f t="shared" si="18"/>
        <v>50</v>
      </c>
      <c r="U84" s="25">
        <f t="shared" si="18"/>
        <v>50</v>
      </c>
      <c r="V84" s="25">
        <f t="shared" si="12"/>
        <v>100</v>
      </c>
      <c r="W84" s="154"/>
    </row>
    <row r="85" spans="1:23" ht="47.25" customHeight="1">
      <c r="A85" s="45" t="s">
        <v>811</v>
      </c>
      <c r="B85" s="24" t="s">
        <v>264</v>
      </c>
      <c r="C85" s="24"/>
      <c r="D85" s="24"/>
      <c r="E85" s="25">
        <f>SUM(E86)</f>
        <v>50</v>
      </c>
      <c r="F85" s="25"/>
      <c r="G85" s="21">
        <f t="shared" si="14"/>
        <v>50</v>
      </c>
      <c r="H85" s="25"/>
      <c r="I85" s="21">
        <f t="shared" si="15"/>
        <v>50</v>
      </c>
      <c r="J85" s="25"/>
      <c r="K85" s="21">
        <f t="shared" si="16"/>
        <v>50</v>
      </c>
      <c r="L85" s="25"/>
      <c r="M85" s="21">
        <f t="shared" si="13"/>
        <v>50</v>
      </c>
      <c r="N85" s="25"/>
      <c r="O85" s="21">
        <f t="shared" si="10"/>
        <v>50</v>
      </c>
      <c r="P85" s="25"/>
      <c r="Q85" s="21">
        <f t="shared" si="11"/>
        <v>50</v>
      </c>
      <c r="R85" s="25"/>
      <c r="S85" s="25"/>
      <c r="T85" s="25">
        <f t="shared" si="18"/>
        <v>50</v>
      </c>
      <c r="U85" s="25">
        <f t="shared" si="18"/>
        <v>50</v>
      </c>
      <c r="V85" s="25">
        <f t="shared" si="12"/>
        <v>100</v>
      </c>
      <c r="W85" s="154"/>
    </row>
    <row r="86" spans="1:23" ht="29.25" customHeight="1">
      <c r="A86" s="10" t="s">
        <v>90</v>
      </c>
      <c r="B86" s="24" t="s">
        <v>264</v>
      </c>
      <c r="C86" s="24" t="s">
        <v>175</v>
      </c>
      <c r="D86" s="24" t="s">
        <v>651</v>
      </c>
      <c r="E86" s="25">
        <v>50</v>
      </c>
      <c r="F86" s="25"/>
      <c r="G86" s="21">
        <f t="shared" si="14"/>
        <v>50</v>
      </c>
      <c r="H86" s="25"/>
      <c r="I86" s="21">
        <f t="shared" si="15"/>
        <v>50</v>
      </c>
      <c r="J86" s="25"/>
      <c r="K86" s="21">
        <f t="shared" si="16"/>
        <v>50</v>
      </c>
      <c r="L86" s="25"/>
      <c r="M86" s="21">
        <f t="shared" si="13"/>
        <v>50</v>
      </c>
      <c r="N86" s="25"/>
      <c r="O86" s="21">
        <f t="shared" si="10"/>
        <v>50</v>
      </c>
      <c r="P86" s="25"/>
      <c r="Q86" s="21">
        <f t="shared" si="11"/>
        <v>50</v>
      </c>
      <c r="R86" s="25"/>
      <c r="S86" s="25"/>
      <c r="T86" s="25">
        <v>50</v>
      </c>
      <c r="U86" s="25">
        <v>50</v>
      </c>
      <c r="V86" s="25">
        <f t="shared" si="12"/>
        <v>100</v>
      </c>
      <c r="W86" s="154"/>
    </row>
    <row r="87" spans="1:23" ht="38.25">
      <c r="A87" s="14" t="s">
        <v>683</v>
      </c>
      <c r="B87" s="22" t="s">
        <v>302</v>
      </c>
      <c r="C87" s="22"/>
      <c r="D87" s="24"/>
      <c r="E87" s="21">
        <f>SUM(E89)</f>
        <v>6352</v>
      </c>
      <c r="F87" s="25"/>
      <c r="G87" s="21">
        <f t="shared" si="14"/>
        <v>6352</v>
      </c>
      <c r="H87" s="25"/>
      <c r="I87" s="21">
        <f t="shared" si="15"/>
        <v>6352</v>
      </c>
      <c r="J87" s="25"/>
      <c r="K87" s="21">
        <f t="shared" si="16"/>
        <v>6352</v>
      </c>
      <c r="L87" s="25"/>
      <c r="M87" s="21">
        <f t="shared" si="13"/>
        <v>6352</v>
      </c>
      <c r="N87" s="25"/>
      <c r="O87" s="21">
        <f t="shared" si="10"/>
        <v>6352</v>
      </c>
      <c r="P87" s="25"/>
      <c r="Q87" s="21">
        <f t="shared" si="11"/>
        <v>6352</v>
      </c>
      <c r="R87" s="25"/>
      <c r="S87" s="25"/>
      <c r="T87" s="21">
        <f t="shared" ref="T87:U90" si="19">T88</f>
        <v>6352</v>
      </c>
      <c r="U87" s="21">
        <f t="shared" si="19"/>
        <v>6310.2000000000007</v>
      </c>
      <c r="V87" s="25">
        <f t="shared" si="12"/>
        <v>99.341939546599505</v>
      </c>
      <c r="W87" s="154"/>
    </row>
    <row r="88" spans="1:23" ht="25.5">
      <c r="A88" s="40" t="s">
        <v>303</v>
      </c>
      <c r="B88" s="24" t="s">
        <v>304</v>
      </c>
      <c r="C88" s="24"/>
      <c r="D88" s="24"/>
      <c r="E88" s="25">
        <f>SUM(E89)</f>
        <v>6352</v>
      </c>
      <c r="F88" s="25"/>
      <c r="G88" s="21">
        <f t="shared" si="14"/>
        <v>6352</v>
      </c>
      <c r="H88" s="25"/>
      <c r="I88" s="21">
        <f t="shared" si="15"/>
        <v>6352</v>
      </c>
      <c r="J88" s="25"/>
      <c r="K88" s="21">
        <f t="shared" si="16"/>
        <v>6352</v>
      </c>
      <c r="L88" s="25"/>
      <c r="M88" s="21">
        <f t="shared" si="13"/>
        <v>6352</v>
      </c>
      <c r="N88" s="25"/>
      <c r="O88" s="21">
        <f t="shared" si="10"/>
        <v>6352</v>
      </c>
      <c r="P88" s="25"/>
      <c r="Q88" s="21">
        <f t="shared" si="11"/>
        <v>6352</v>
      </c>
      <c r="R88" s="25"/>
      <c r="S88" s="25"/>
      <c r="T88" s="25">
        <f t="shared" si="19"/>
        <v>6352</v>
      </c>
      <c r="U88" s="25">
        <f t="shared" si="19"/>
        <v>6310.2000000000007</v>
      </c>
      <c r="V88" s="25">
        <f t="shared" si="12"/>
        <v>99.341939546599505</v>
      </c>
      <c r="W88" s="154"/>
    </row>
    <row r="89" spans="1:23" ht="25.5">
      <c r="A89" s="42" t="s">
        <v>83</v>
      </c>
      <c r="B89" s="24" t="s">
        <v>305</v>
      </c>
      <c r="C89" s="24"/>
      <c r="D89" s="24"/>
      <c r="E89" s="25">
        <f>SUM(E90)</f>
        <v>6352</v>
      </c>
      <c r="F89" s="25"/>
      <c r="G89" s="21">
        <f t="shared" si="14"/>
        <v>6352</v>
      </c>
      <c r="H89" s="25"/>
      <c r="I89" s="21">
        <f t="shared" si="15"/>
        <v>6352</v>
      </c>
      <c r="J89" s="25"/>
      <c r="K89" s="21">
        <f t="shared" si="16"/>
        <v>6352</v>
      </c>
      <c r="L89" s="25"/>
      <c r="M89" s="21">
        <f t="shared" si="13"/>
        <v>6352</v>
      </c>
      <c r="N89" s="25"/>
      <c r="O89" s="21">
        <f t="shared" si="10"/>
        <v>6352</v>
      </c>
      <c r="P89" s="25"/>
      <c r="Q89" s="21">
        <f t="shared" si="11"/>
        <v>6352</v>
      </c>
      <c r="R89" s="25"/>
      <c r="S89" s="25"/>
      <c r="T89" s="25">
        <f t="shared" si="19"/>
        <v>6352</v>
      </c>
      <c r="U89" s="25">
        <f t="shared" si="19"/>
        <v>6310.2000000000007</v>
      </c>
      <c r="V89" s="25">
        <f t="shared" si="12"/>
        <v>99.341939546599505</v>
      </c>
      <c r="W89" s="154"/>
    </row>
    <row r="90" spans="1:23" ht="25.5">
      <c r="A90" s="36" t="s">
        <v>70</v>
      </c>
      <c r="B90" s="24" t="s">
        <v>305</v>
      </c>
      <c r="C90" s="24" t="s">
        <v>71</v>
      </c>
      <c r="D90" s="24"/>
      <c r="E90" s="25">
        <f>SUM(E91)</f>
        <v>6352</v>
      </c>
      <c r="F90" s="25"/>
      <c r="G90" s="21">
        <f t="shared" si="14"/>
        <v>6352</v>
      </c>
      <c r="H90" s="25"/>
      <c r="I90" s="21">
        <f t="shared" si="15"/>
        <v>6352</v>
      </c>
      <c r="J90" s="25"/>
      <c r="K90" s="21">
        <f t="shared" si="16"/>
        <v>6352</v>
      </c>
      <c r="L90" s="25"/>
      <c r="M90" s="21">
        <f t="shared" si="13"/>
        <v>6352</v>
      </c>
      <c r="N90" s="25"/>
      <c r="O90" s="21">
        <f t="shared" si="10"/>
        <v>6352</v>
      </c>
      <c r="P90" s="25"/>
      <c r="Q90" s="21">
        <f t="shared" si="11"/>
        <v>6352</v>
      </c>
      <c r="R90" s="25"/>
      <c r="S90" s="25"/>
      <c r="T90" s="25">
        <f t="shared" si="19"/>
        <v>6352</v>
      </c>
      <c r="U90" s="25">
        <f t="shared" si="19"/>
        <v>6310.2000000000007</v>
      </c>
      <c r="V90" s="25">
        <f t="shared" si="12"/>
        <v>99.341939546599505</v>
      </c>
      <c r="W90" s="154"/>
    </row>
    <row r="91" spans="1:23" ht="42.75" customHeight="1">
      <c r="A91" s="36" t="s">
        <v>218</v>
      </c>
      <c r="B91" s="24" t="s">
        <v>305</v>
      </c>
      <c r="C91" s="24" t="s">
        <v>91</v>
      </c>
      <c r="D91" s="24"/>
      <c r="E91" s="25">
        <f>SUM(E92:E93)</f>
        <v>6352</v>
      </c>
      <c r="F91" s="25"/>
      <c r="G91" s="21">
        <f t="shared" si="14"/>
        <v>6352</v>
      </c>
      <c r="H91" s="25"/>
      <c r="I91" s="21">
        <f t="shared" si="15"/>
        <v>6352</v>
      </c>
      <c r="J91" s="25"/>
      <c r="K91" s="21">
        <f t="shared" si="16"/>
        <v>6352</v>
      </c>
      <c r="L91" s="25"/>
      <c r="M91" s="21">
        <f t="shared" si="13"/>
        <v>6352</v>
      </c>
      <c r="N91" s="25"/>
      <c r="O91" s="21">
        <f t="shared" si="10"/>
        <v>6352</v>
      </c>
      <c r="P91" s="25"/>
      <c r="Q91" s="21">
        <f t="shared" si="11"/>
        <v>6352</v>
      </c>
      <c r="R91" s="25"/>
      <c r="S91" s="25"/>
      <c r="T91" s="25">
        <f>T92+T93</f>
        <v>6352</v>
      </c>
      <c r="U91" s="25">
        <f>U92+U93</f>
        <v>6310.2000000000007</v>
      </c>
      <c r="V91" s="25">
        <f t="shared" si="12"/>
        <v>99.341939546599505</v>
      </c>
      <c r="W91" s="154"/>
    </row>
    <row r="92" spans="1:23" ht="17.25" customHeight="1">
      <c r="A92" s="35" t="s">
        <v>215</v>
      </c>
      <c r="B92" s="24" t="s">
        <v>305</v>
      </c>
      <c r="C92" s="24" t="s">
        <v>91</v>
      </c>
      <c r="D92" s="24" t="s">
        <v>212</v>
      </c>
      <c r="E92" s="25">
        <v>5010</v>
      </c>
      <c r="F92" s="25"/>
      <c r="G92" s="21">
        <f t="shared" si="14"/>
        <v>5010</v>
      </c>
      <c r="H92" s="25"/>
      <c r="I92" s="21">
        <f t="shared" si="15"/>
        <v>5010</v>
      </c>
      <c r="J92" s="25"/>
      <c r="K92" s="21">
        <f t="shared" si="16"/>
        <v>5010</v>
      </c>
      <c r="L92" s="25"/>
      <c r="M92" s="21">
        <f t="shared" si="13"/>
        <v>5010</v>
      </c>
      <c r="N92" s="25"/>
      <c r="O92" s="21">
        <f t="shared" si="10"/>
        <v>5010</v>
      </c>
      <c r="P92" s="25"/>
      <c r="Q92" s="21">
        <f t="shared" si="11"/>
        <v>5010</v>
      </c>
      <c r="R92" s="25"/>
      <c r="S92" s="25"/>
      <c r="T92" s="25">
        <v>5283.6</v>
      </c>
      <c r="U92" s="131">
        <v>5283.6</v>
      </c>
      <c r="V92" s="25">
        <f t="shared" si="12"/>
        <v>100</v>
      </c>
      <c r="W92" s="154"/>
    </row>
    <row r="93" spans="1:23" ht="30.75" customHeight="1">
      <c r="A93" s="35" t="s">
        <v>90</v>
      </c>
      <c r="B93" s="24" t="s">
        <v>305</v>
      </c>
      <c r="C93" s="28" t="s">
        <v>91</v>
      </c>
      <c r="D93" s="28" t="s">
        <v>89</v>
      </c>
      <c r="E93" s="29">
        <v>1342</v>
      </c>
      <c r="F93" s="29"/>
      <c r="G93" s="21">
        <f t="shared" si="14"/>
        <v>1342</v>
      </c>
      <c r="H93" s="29"/>
      <c r="I93" s="21">
        <f t="shared" si="15"/>
        <v>1342</v>
      </c>
      <c r="J93" s="29"/>
      <c r="K93" s="21">
        <f t="shared" si="16"/>
        <v>1342</v>
      </c>
      <c r="L93" s="29"/>
      <c r="M93" s="21">
        <f t="shared" si="13"/>
        <v>1342</v>
      </c>
      <c r="N93" s="29"/>
      <c r="O93" s="21">
        <f t="shared" si="10"/>
        <v>1342</v>
      </c>
      <c r="P93" s="29"/>
      <c r="Q93" s="21">
        <f t="shared" si="11"/>
        <v>1342</v>
      </c>
      <c r="R93" s="29"/>
      <c r="S93" s="29"/>
      <c r="T93" s="25">
        <v>1068.4000000000001</v>
      </c>
      <c r="U93" s="131">
        <v>1026.5999999999999</v>
      </c>
      <c r="V93" s="25">
        <f t="shared" si="12"/>
        <v>96.087607637588903</v>
      </c>
      <c r="W93" s="154"/>
    </row>
    <row r="94" spans="1:23" ht="25.5">
      <c r="A94" s="14" t="s">
        <v>714</v>
      </c>
      <c r="B94" s="22" t="s">
        <v>311</v>
      </c>
      <c r="C94" s="22"/>
      <c r="D94" s="24"/>
      <c r="E94" s="21">
        <f>E95+E101+E113+E120+E127+E131</f>
        <v>539553.89999999991</v>
      </c>
      <c r="F94" s="21">
        <f>F95+F101+F113+F120+F127+F131</f>
        <v>26169.200000000004</v>
      </c>
      <c r="G94" s="21">
        <f t="shared" si="14"/>
        <v>565723.09999999986</v>
      </c>
      <c r="H94" s="21"/>
      <c r="I94" s="21">
        <f t="shared" si="15"/>
        <v>565723.09999999986</v>
      </c>
      <c r="J94" s="21">
        <f>J101</f>
        <v>22190</v>
      </c>
      <c r="K94" s="21">
        <f t="shared" si="16"/>
        <v>587913.09999999986</v>
      </c>
      <c r="L94" s="21">
        <f>L101+L127</f>
        <v>3711.6</v>
      </c>
      <c r="M94" s="21">
        <f t="shared" si="13"/>
        <v>591624.69999999984</v>
      </c>
      <c r="N94" s="21">
        <f>N101</f>
        <v>-903</v>
      </c>
      <c r="O94" s="21">
        <f t="shared" si="10"/>
        <v>590721.69999999984</v>
      </c>
      <c r="P94" s="21">
        <f>P101</f>
        <v>300</v>
      </c>
      <c r="Q94" s="21">
        <f t="shared" si="11"/>
        <v>591021.69999999984</v>
      </c>
      <c r="R94" s="21">
        <f>R95+R101+R113+R120+R127+R131</f>
        <v>24981.5</v>
      </c>
      <c r="S94" s="21">
        <f>S95+S101+S113+S120+S127+S131</f>
        <v>36973</v>
      </c>
      <c r="T94" s="21">
        <f>T95+T101+T113+T120+T127+T131</f>
        <v>650069.69999999995</v>
      </c>
      <c r="U94" s="21">
        <f>U95+U101+U113+U120+U127+U131</f>
        <v>638784.9</v>
      </c>
      <c r="V94" s="25">
        <f t="shared" si="12"/>
        <v>98.264063068929389</v>
      </c>
      <c r="W94" s="154"/>
    </row>
    <row r="95" spans="1:23" ht="25.5">
      <c r="A95" s="44" t="s">
        <v>120</v>
      </c>
      <c r="B95" s="22" t="s">
        <v>312</v>
      </c>
      <c r="C95" s="22"/>
      <c r="D95" s="22"/>
      <c r="E95" s="21">
        <f>E96</f>
        <v>169932</v>
      </c>
      <c r="F95" s="21">
        <f>F96</f>
        <v>9338.6</v>
      </c>
      <c r="G95" s="21">
        <f t="shared" si="14"/>
        <v>179270.6</v>
      </c>
      <c r="H95" s="21"/>
      <c r="I95" s="21">
        <f t="shared" si="15"/>
        <v>179270.6</v>
      </c>
      <c r="J95" s="21"/>
      <c r="K95" s="21">
        <f t="shared" si="16"/>
        <v>179270.6</v>
      </c>
      <c r="L95" s="21"/>
      <c r="M95" s="21">
        <f t="shared" si="13"/>
        <v>179270.6</v>
      </c>
      <c r="N95" s="21"/>
      <c r="O95" s="21">
        <f t="shared" si="10"/>
        <v>179270.6</v>
      </c>
      <c r="P95" s="21"/>
      <c r="Q95" s="21">
        <f t="shared" si="11"/>
        <v>179270.6</v>
      </c>
      <c r="R95" s="21">
        <f>R96</f>
        <v>8607</v>
      </c>
      <c r="S95" s="21">
        <f>S96</f>
        <v>14192</v>
      </c>
      <c r="T95" s="21">
        <f>T96</f>
        <v>201069.6</v>
      </c>
      <c r="U95" s="21">
        <f>U96</f>
        <v>197254.90000000002</v>
      </c>
      <c r="V95" s="25">
        <f t="shared" si="12"/>
        <v>98.102796245678121</v>
      </c>
      <c r="W95" s="154"/>
    </row>
    <row r="96" spans="1:23" ht="32.25" customHeight="1">
      <c r="A96" s="42" t="s">
        <v>313</v>
      </c>
      <c r="B96" s="24" t="s">
        <v>314</v>
      </c>
      <c r="C96" s="22"/>
      <c r="D96" s="22"/>
      <c r="E96" s="21">
        <f>E97+E99</f>
        <v>169932</v>
      </c>
      <c r="F96" s="21">
        <f>F97+F99</f>
        <v>9338.6</v>
      </c>
      <c r="G96" s="21">
        <f t="shared" si="14"/>
        <v>179270.6</v>
      </c>
      <c r="H96" s="21"/>
      <c r="I96" s="21">
        <f t="shared" si="15"/>
        <v>179270.6</v>
      </c>
      <c r="J96" s="21"/>
      <c r="K96" s="21">
        <f t="shared" si="16"/>
        <v>179270.6</v>
      </c>
      <c r="L96" s="21"/>
      <c r="M96" s="21">
        <f t="shared" si="13"/>
        <v>179270.6</v>
      </c>
      <c r="N96" s="21"/>
      <c r="O96" s="21">
        <f t="shared" si="10"/>
        <v>179270.6</v>
      </c>
      <c r="P96" s="21"/>
      <c r="Q96" s="21">
        <f t="shared" si="11"/>
        <v>179270.6</v>
      </c>
      <c r="R96" s="21">
        <f>R97</f>
        <v>8607</v>
      </c>
      <c r="S96" s="21">
        <f>S97+S99</f>
        <v>14192</v>
      </c>
      <c r="T96" s="25">
        <f>T97+T99</f>
        <v>201069.6</v>
      </c>
      <c r="U96" s="25">
        <f>U97+U99</f>
        <v>197254.90000000002</v>
      </c>
      <c r="V96" s="25">
        <f t="shared" si="12"/>
        <v>98.102796245678121</v>
      </c>
      <c r="W96" s="154"/>
    </row>
    <row r="97" spans="1:23" ht="81.75" customHeight="1">
      <c r="A97" s="42" t="s">
        <v>138</v>
      </c>
      <c r="B97" s="24" t="s">
        <v>316</v>
      </c>
      <c r="C97" s="24" t="s">
        <v>171</v>
      </c>
      <c r="D97" s="22"/>
      <c r="E97" s="25">
        <f>E98</f>
        <v>91621</v>
      </c>
      <c r="F97" s="25">
        <f>F98</f>
        <v>9338.6</v>
      </c>
      <c r="G97" s="21">
        <f t="shared" si="14"/>
        <v>100959.6</v>
      </c>
      <c r="H97" s="25"/>
      <c r="I97" s="21">
        <f t="shared" si="15"/>
        <v>100959.6</v>
      </c>
      <c r="J97" s="25"/>
      <c r="K97" s="21">
        <f t="shared" si="16"/>
        <v>100959.6</v>
      </c>
      <c r="L97" s="25"/>
      <c r="M97" s="21">
        <f t="shared" si="13"/>
        <v>100959.6</v>
      </c>
      <c r="N97" s="25"/>
      <c r="O97" s="21">
        <f t="shared" si="10"/>
        <v>100959.6</v>
      </c>
      <c r="P97" s="25"/>
      <c r="Q97" s="21">
        <f t="shared" si="11"/>
        <v>100959.6</v>
      </c>
      <c r="R97" s="25">
        <f>R98</f>
        <v>8607</v>
      </c>
      <c r="S97" s="25">
        <f>S98</f>
        <v>12042</v>
      </c>
      <c r="T97" s="25">
        <f>T98</f>
        <v>121608.6</v>
      </c>
      <c r="U97" s="25">
        <f>U98</f>
        <v>121608.6</v>
      </c>
      <c r="V97" s="25">
        <f t="shared" si="12"/>
        <v>100</v>
      </c>
      <c r="W97" s="154"/>
    </row>
    <row r="98" spans="1:23" ht="21" customHeight="1">
      <c r="A98" s="35" t="s">
        <v>715</v>
      </c>
      <c r="B98" s="24" t="s">
        <v>316</v>
      </c>
      <c r="C98" s="24" t="s">
        <v>171</v>
      </c>
      <c r="D98" s="24" t="s">
        <v>399</v>
      </c>
      <c r="E98" s="25">
        <v>91621</v>
      </c>
      <c r="F98" s="25">
        <v>9338.6</v>
      </c>
      <c r="G98" s="21">
        <f t="shared" si="14"/>
        <v>100959.6</v>
      </c>
      <c r="H98" s="25"/>
      <c r="I98" s="21">
        <f t="shared" si="15"/>
        <v>100959.6</v>
      </c>
      <c r="J98" s="25"/>
      <c r="K98" s="21">
        <f t="shared" si="16"/>
        <v>100959.6</v>
      </c>
      <c r="L98" s="25"/>
      <c r="M98" s="21">
        <f t="shared" si="13"/>
        <v>100959.6</v>
      </c>
      <c r="N98" s="25"/>
      <c r="O98" s="21">
        <f t="shared" si="10"/>
        <v>100959.6</v>
      </c>
      <c r="P98" s="25"/>
      <c r="Q98" s="21">
        <f t="shared" si="11"/>
        <v>100959.6</v>
      </c>
      <c r="R98" s="25">
        <v>8607</v>
      </c>
      <c r="S98" s="25">
        <v>12042</v>
      </c>
      <c r="T98" s="25">
        <v>121608.6</v>
      </c>
      <c r="U98" s="25">
        <v>121608.6</v>
      </c>
      <c r="V98" s="25">
        <f t="shared" si="12"/>
        <v>100</v>
      </c>
      <c r="W98" s="154"/>
    </row>
    <row r="99" spans="1:23" ht="43.5" customHeight="1">
      <c r="A99" s="42" t="s">
        <v>56</v>
      </c>
      <c r="B99" s="24" t="s">
        <v>745</v>
      </c>
      <c r="C99" s="24"/>
      <c r="D99" s="24"/>
      <c r="E99" s="25">
        <f>E100</f>
        <v>78311</v>
      </c>
      <c r="F99" s="25"/>
      <c r="G99" s="21">
        <f t="shared" si="14"/>
        <v>78311</v>
      </c>
      <c r="H99" s="25"/>
      <c r="I99" s="21">
        <f t="shared" si="15"/>
        <v>78311</v>
      </c>
      <c r="J99" s="25"/>
      <c r="K99" s="21">
        <f t="shared" si="16"/>
        <v>78311</v>
      </c>
      <c r="L99" s="25"/>
      <c r="M99" s="21">
        <f t="shared" si="13"/>
        <v>78311</v>
      </c>
      <c r="N99" s="25"/>
      <c r="O99" s="21">
        <f t="shared" si="10"/>
        <v>78311</v>
      </c>
      <c r="P99" s="25"/>
      <c r="Q99" s="21">
        <f t="shared" si="11"/>
        <v>78311</v>
      </c>
      <c r="R99" s="25"/>
      <c r="S99" s="25">
        <f>S100</f>
        <v>2150</v>
      </c>
      <c r="T99" s="25">
        <f>T100</f>
        <v>79461</v>
      </c>
      <c r="U99" s="25">
        <f>U100</f>
        <v>75646.3</v>
      </c>
      <c r="V99" s="25">
        <f t="shared" si="12"/>
        <v>95.199280150010708</v>
      </c>
      <c r="W99" s="154"/>
    </row>
    <row r="100" spans="1:23" ht="18.75" customHeight="1">
      <c r="A100" s="35" t="s">
        <v>715</v>
      </c>
      <c r="B100" s="24" t="s">
        <v>35</v>
      </c>
      <c r="C100" s="24" t="s">
        <v>171</v>
      </c>
      <c r="D100" s="24" t="s">
        <v>399</v>
      </c>
      <c r="E100" s="25">
        <v>78311</v>
      </c>
      <c r="F100" s="25"/>
      <c r="G100" s="21">
        <f t="shared" si="14"/>
        <v>78311</v>
      </c>
      <c r="H100" s="25"/>
      <c r="I100" s="21">
        <f t="shared" si="15"/>
        <v>78311</v>
      </c>
      <c r="J100" s="25"/>
      <c r="K100" s="21">
        <f t="shared" si="16"/>
        <v>78311</v>
      </c>
      <c r="L100" s="25"/>
      <c r="M100" s="21">
        <f t="shared" si="13"/>
        <v>78311</v>
      </c>
      <c r="N100" s="25"/>
      <c r="O100" s="21">
        <f t="shared" si="10"/>
        <v>78311</v>
      </c>
      <c r="P100" s="25"/>
      <c r="Q100" s="21">
        <f t="shared" si="11"/>
        <v>78311</v>
      </c>
      <c r="R100" s="25"/>
      <c r="S100" s="25">
        <v>2150</v>
      </c>
      <c r="T100" s="25">
        <v>79461</v>
      </c>
      <c r="U100" s="25">
        <v>75646.3</v>
      </c>
      <c r="V100" s="25">
        <f t="shared" si="12"/>
        <v>95.199280150010708</v>
      </c>
      <c r="W100" s="154"/>
    </row>
    <row r="101" spans="1:23" ht="29.25" customHeight="1">
      <c r="A101" s="11" t="s">
        <v>99</v>
      </c>
      <c r="B101" s="22" t="s">
        <v>318</v>
      </c>
      <c r="C101" s="22"/>
      <c r="D101" s="22"/>
      <c r="E101" s="21">
        <f>E102</f>
        <v>310995.69999999995</v>
      </c>
      <c r="F101" s="21">
        <f>F102</f>
        <v>16830.600000000002</v>
      </c>
      <c r="G101" s="21">
        <f t="shared" si="14"/>
        <v>327826.29999999993</v>
      </c>
      <c r="H101" s="21"/>
      <c r="I101" s="21">
        <f t="shared" si="15"/>
        <v>327826.29999999993</v>
      </c>
      <c r="J101" s="21">
        <f>J105</f>
        <v>22190</v>
      </c>
      <c r="K101" s="21">
        <f t="shared" si="16"/>
        <v>350016.29999999993</v>
      </c>
      <c r="L101" s="21">
        <f>L102</f>
        <v>2700.6</v>
      </c>
      <c r="M101" s="21">
        <f t="shared" si="13"/>
        <v>352716.89999999991</v>
      </c>
      <c r="N101" s="21">
        <f>N102</f>
        <v>-903</v>
      </c>
      <c r="O101" s="21">
        <f t="shared" si="10"/>
        <v>351813.89999999991</v>
      </c>
      <c r="P101" s="21">
        <f>P102</f>
        <v>300</v>
      </c>
      <c r="Q101" s="21">
        <f t="shared" si="11"/>
        <v>352113.89999999991</v>
      </c>
      <c r="R101" s="21">
        <f>R102+R109+R111+R106</f>
        <v>16856</v>
      </c>
      <c r="S101" s="21">
        <f>S102</f>
        <v>21181</v>
      </c>
      <c r="T101" s="21">
        <f>SUM(T102,T107,T108,T109,T110,T111,T112)</f>
        <v>387525.5</v>
      </c>
      <c r="U101" s="21">
        <f>SUM(U102,U107,U108,U109,U110,U111,U112)</f>
        <v>384381.5</v>
      </c>
      <c r="V101" s="25">
        <f t="shared" si="12"/>
        <v>99.188698550159927</v>
      </c>
      <c r="W101" s="154"/>
    </row>
    <row r="102" spans="1:23" ht="38.25">
      <c r="A102" s="42" t="s">
        <v>319</v>
      </c>
      <c r="B102" s="24" t="s">
        <v>320</v>
      </c>
      <c r="C102" s="22"/>
      <c r="D102" s="22"/>
      <c r="E102" s="25">
        <f>SUM(E103,E105)</f>
        <v>310995.69999999995</v>
      </c>
      <c r="F102" s="25">
        <f>SUM(F103,F105)</f>
        <v>16830.600000000002</v>
      </c>
      <c r="G102" s="21">
        <f t="shared" si="14"/>
        <v>327826.29999999993</v>
      </c>
      <c r="H102" s="25"/>
      <c r="I102" s="21">
        <f t="shared" si="15"/>
        <v>327826.29999999993</v>
      </c>
      <c r="J102" s="25"/>
      <c r="K102" s="21">
        <f t="shared" si="16"/>
        <v>327826.29999999993</v>
      </c>
      <c r="L102" s="25">
        <f>L109</f>
        <v>2700.6</v>
      </c>
      <c r="M102" s="21">
        <f t="shared" si="13"/>
        <v>330526.89999999991</v>
      </c>
      <c r="N102" s="25">
        <f>N105</f>
        <v>-903</v>
      </c>
      <c r="O102" s="21">
        <f t="shared" si="10"/>
        <v>329623.89999999991</v>
      </c>
      <c r="P102" s="25">
        <f>P105</f>
        <v>300</v>
      </c>
      <c r="Q102" s="21">
        <f t="shared" si="11"/>
        <v>329923.89999999991</v>
      </c>
      <c r="R102" s="25">
        <f>R103</f>
        <v>18344</v>
      </c>
      <c r="S102" s="25">
        <f>S103+S105</f>
        <v>21181</v>
      </c>
      <c r="T102" s="25">
        <f>T103+T105+T106</f>
        <v>341797.7</v>
      </c>
      <c r="U102" s="25">
        <f>U103+U105+U106</f>
        <v>338653.7</v>
      </c>
      <c r="V102" s="25">
        <f t="shared" si="12"/>
        <v>99.080157648808054</v>
      </c>
      <c r="W102" s="154"/>
    </row>
    <row r="103" spans="1:23" ht="90" customHeight="1">
      <c r="A103" s="42" t="s">
        <v>139</v>
      </c>
      <c r="B103" s="24" t="s">
        <v>321</v>
      </c>
      <c r="C103" s="24" t="s">
        <v>172</v>
      </c>
      <c r="D103" s="22"/>
      <c r="E103" s="25">
        <f>SUM(E104:E104)</f>
        <v>161279</v>
      </c>
      <c r="F103" s="25">
        <f>SUM(F104:F104)</f>
        <v>16472.7</v>
      </c>
      <c r="G103" s="21">
        <f t="shared" si="14"/>
        <v>177751.7</v>
      </c>
      <c r="H103" s="25"/>
      <c r="I103" s="21">
        <f t="shared" si="15"/>
        <v>177751.7</v>
      </c>
      <c r="J103" s="25"/>
      <c r="K103" s="21">
        <f t="shared" si="16"/>
        <v>177751.7</v>
      </c>
      <c r="L103" s="25"/>
      <c r="M103" s="21">
        <f t="shared" si="13"/>
        <v>177751.7</v>
      </c>
      <c r="N103" s="25"/>
      <c r="O103" s="21">
        <f t="shared" si="10"/>
        <v>177751.7</v>
      </c>
      <c r="P103" s="25"/>
      <c r="Q103" s="21">
        <f t="shared" si="11"/>
        <v>177751.7</v>
      </c>
      <c r="R103" s="25">
        <f>R104</f>
        <v>18344</v>
      </c>
      <c r="S103" s="25">
        <f>S104</f>
        <v>18981</v>
      </c>
      <c r="T103" s="25">
        <f>T104</f>
        <v>215076.7</v>
      </c>
      <c r="U103" s="25">
        <f>U104</f>
        <v>215076.7</v>
      </c>
      <c r="V103" s="25">
        <f t="shared" si="12"/>
        <v>100</v>
      </c>
      <c r="W103" s="154"/>
    </row>
    <row r="104" spans="1:23" ht="18.75" customHeight="1">
      <c r="A104" s="35" t="s">
        <v>715</v>
      </c>
      <c r="B104" s="24" t="s">
        <v>844</v>
      </c>
      <c r="C104" s="24" t="s">
        <v>172</v>
      </c>
      <c r="D104" s="24" t="s">
        <v>399</v>
      </c>
      <c r="E104" s="25">
        <v>161279</v>
      </c>
      <c r="F104" s="21">
        <v>16472.7</v>
      </c>
      <c r="G104" s="21">
        <f t="shared" si="14"/>
        <v>177751.7</v>
      </c>
      <c r="H104" s="21"/>
      <c r="I104" s="21">
        <f t="shared" si="15"/>
        <v>177751.7</v>
      </c>
      <c r="J104" s="21"/>
      <c r="K104" s="21">
        <f t="shared" si="16"/>
        <v>177751.7</v>
      </c>
      <c r="L104" s="21"/>
      <c r="M104" s="21">
        <f t="shared" si="13"/>
        <v>177751.7</v>
      </c>
      <c r="N104" s="21"/>
      <c r="O104" s="21">
        <f t="shared" si="10"/>
        <v>177751.7</v>
      </c>
      <c r="P104" s="21"/>
      <c r="Q104" s="21">
        <f t="shared" si="11"/>
        <v>177751.7</v>
      </c>
      <c r="R104" s="21">
        <v>18344</v>
      </c>
      <c r="S104" s="21">
        <v>18981</v>
      </c>
      <c r="T104" s="25">
        <v>215076.7</v>
      </c>
      <c r="U104" s="25">
        <v>215076.7</v>
      </c>
      <c r="V104" s="25">
        <f t="shared" si="12"/>
        <v>100</v>
      </c>
      <c r="W104" s="154"/>
    </row>
    <row r="105" spans="1:23" ht="38.25">
      <c r="A105" s="42" t="s">
        <v>140</v>
      </c>
      <c r="B105" s="24" t="s">
        <v>847</v>
      </c>
      <c r="C105" s="24" t="s">
        <v>172</v>
      </c>
      <c r="D105" s="24" t="s">
        <v>399</v>
      </c>
      <c r="E105" s="25">
        <f>SUM(E106)+E107+E108+E109</f>
        <v>149716.69999999998</v>
      </c>
      <c r="F105" s="25">
        <f>SUM(F106)+F107+F108+F109</f>
        <v>357.9</v>
      </c>
      <c r="G105" s="21">
        <f t="shared" si="14"/>
        <v>150074.59999999998</v>
      </c>
      <c r="H105" s="25"/>
      <c r="I105" s="21">
        <f t="shared" si="15"/>
        <v>150074.59999999998</v>
      </c>
      <c r="J105" s="25">
        <f>J106+J109+J110</f>
        <v>22190</v>
      </c>
      <c r="K105" s="21">
        <f t="shared" si="16"/>
        <v>172264.59999999998</v>
      </c>
      <c r="L105" s="25"/>
      <c r="M105" s="21">
        <f t="shared" si="13"/>
        <v>172264.59999999998</v>
      </c>
      <c r="N105" s="25">
        <f>N106</f>
        <v>-903</v>
      </c>
      <c r="O105" s="21">
        <f>M105+N105</f>
        <v>171361.59999999998</v>
      </c>
      <c r="P105" s="25">
        <f>P109</f>
        <v>300</v>
      </c>
      <c r="Q105" s="21">
        <f t="shared" si="11"/>
        <v>171661.59999999998</v>
      </c>
      <c r="R105" s="25"/>
      <c r="S105" s="25">
        <f>S106</f>
        <v>2200</v>
      </c>
      <c r="T105" s="25">
        <v>122613</v>
      </c>
      <c r="U105" s="131">
        <v>120790.2</v>
      </c>
      <c r="V105" s="25">
        <f t="shared" si="12"/>
        <v>98.513371339091279</v>
      </c>
      <c r="W105" s="154"/>
    </row>
    <row r="106" spans="1:23" ht="19.5" customHeight="1">
      <c r="A106" s="35" t="s">
        <v>715</v>
      </c>
      <c r="B106" s="24" t="s">
        <v>843</v>
      </c>
      <c r="C106" s="24" t="s">
        <v>172</v>
      </c>
      <c r="D106" s="24" t="s">
        <v>399</v>
      </c>
      <c r="E106" s="25">
        <v>108524</v>
      </c>
      <c r="F106" s="25">
        <v>200</v>
      </c>
      <c r="G106" s="21">
        <f t="shared" si="14"/>
        <v>108724</v>
      </c>
      <c r="H106" s="25"/>
      <c r="I106" s="21">
        <f t="shared" si="15"/>
        <v>108724</v>
      </c>
      <c r="J106" s="25">
        <v>23200</v>
      </c>
      <c r="K106" s="21">
        <f t="shared" si="16"/>
        <v>131924</v>
      </c>
      <c r="L106" s="25"/>
      <c r="M106" s="21">
        <f t="shared" si="13"/>
        <v>131924</v>
      </c>
      <c r="N106" s="25">
        <v>-903</v>
      </c>
      <c r="O106" s="21">
        <f t="shared" si="10"/>
        <v>131021</v>
      </c>
      <c r="P106" s="25"/>
      <c r="Q106" s="21">
        <f t="shared" si="11"/>
        <v>131021</v>
      </c>
      <c r="R106" s="25">
        <v>-6500</v>
      </c>
      <c r="S106" s="25">
        <v>2200</v>
      </c>
      <c r="T106" s="25">
        <v>4108</v>
      </c>
      <c r="U106" s="131">
        <v>2786.8</v>
      </c>
      <c r="V106" s="25">
        <f t="shared" si="12"/>
        <v>67.83836416747809</v>
      </c>
      <c r="W106" s="154"/>
    </row>
    <row r="107" spans="1:23" ht="25.5">
      <c r="A107" s="7" t="s">
        <v>497</v>
      </c>
      <c r="B107" s="24" t="s">
        <v>499</v>
      </c>
      <c r="C107" s="24" t="s">
        <v>172</v>
      </c>
      <c r="D107" s="24" t="s">
        <v>425</v>
      </c>
      <c r="E107" s="131">
        <v>17186.400000000001</v>
      </c>
      <c r="F107" s="25"/>
      <c r="G107" s="21">
        <f t="shared" si="14"/>
        <v>17186.400000000001</v>
      </c>
      <c r="H107" s="25"/>
      <c r="I107" s="21">
        <f t="shared" si="15"/>
        <v>17186.400000000001</v>
      </c>
      <c r="J107" s="25"/>
      <c r="K107" s="21">
        <f t="shared" si="16"/>
        <v>17186.400000000001</v>
      </c>
      <c r="L107" s="25"/>
      <c r="M107" s="21">
        <f t="shared" si="13"/>
        <v>17186.400000000001</v>
      </c>
      <c r="N107" s="25"/>
      <c r="O107" s="21">
        <f t="shared" si="10"/>
        <v>17186.400000000001</v>
      </c>
      <c r="P107" s="25"/>
      <c r="Q107" s="21">
        <f t="shared" si="11"/>
        <v>17186.400000000001</v>
      </c>
      <c r="R107" s="25"/>
      <c r="S107" s="25"/>
      <c r="T107" s="25">
        <v>17026.900000000001</v>
      </c>
      <c r="U107" s="131">
        <v>17026.900000000001</v>
      </c>
      <c r="V107" s="25">
        <f t="shared" si="12"/>
        <v>100</v>
      </c>
      <c r="W107" s="154"/>
    </row>
    <row r="108" spans="1:23" ht="30" customHeight="1">
      <c r="A108" s="7" t="s">
        <v>716</v>
      </c>
      <c r="B108" s="24" t="s">
        <v>500</v>
      </c>
      <c r="C108" s="24" t="s">
        <v>172</v>
      </c>
      <c r="D108" s="24" t="s">
        <v>425</v>
      </c>
      <c r="E108" s="131">
        <v>17156.3</v>
      </c>
      <c r="F108" s="25">
        <v>157.9</v>
      </c>
      <c r="G108" s="21">
        <f t="shared" si="14"/>
        <v>17314.2</v>
      </c>
      <c r="H108" s="25"/>
      <c r="I108" s="21">
        <f t="shared" si="15"/>
        <v>17314.2</v>
      </c>
      <c r="J108" s="25"/>
      <c r="K108" s="21">
        <f t="shared" si="16"/>
        <v>17314.2</v>
      </c>
      <c r="L108" s="25"/>
      <c r="M108" s="21">
        <f t="shared" si="13"/>
        <v>17314.2</v>
      </c>
      <c r="N108" s="25"/>
      <c r="O108" s="21">
        <f t="shared" si="10"/>
        <v>17314.2</v>
      </c>
      <c r="P108" s="25"/>
      <c r="Q108" s="21">
        <f t="shared" si="11"/>
        <v>17314.2</v>
      </c>
      <c r="R108" s="25"/>
      <c r="S108" s="25"/>
      <c r="T108" s="25">
        <v>14499.6</v>
      </c>
      <c r="U108" s="131">
        <v>14499.6</v>
      </c>
      <c r="V108" s="25">
        <f t="shared" si="12"/>
        <v>100</v>
      </c>
      <c r="W108" s="154"/>
    </row>
    <row r="109" spans="1:23" ht="30" customHeight="1">
      <c r="A109" s="7" t="s">
        <v>717</v>
      </c>
      <c r="B109" s="24" t="s">
        <v>718</v>
      </c>
      <c r="C109" s="24" t="s">
        <v>172</v>
      </c>
      <c r="D109" s="24" t="s">
        <v>425</v>
      </c>
      <c r="E109" s="131">
        <v>6850</v>
      </c>
      <c r="F109" s="25"/>
      <c r="G109" s="21">
        <f t="shared" si="14"/>
        <v>6850</v>
      </c>
      <c r="H109" s="25"/>
      <c r="I109" s="21">
        <f t="shared" si="15"/>
        <v>6850</v>
      </c>
      <c r="J109" s="25">
        <v>-2000</v>
      </c>
      <c r="K109" s="21">
        <f t="shared" si="16"/>
        <v>4850</v>
      </c>
      <c r="L109" s="25">
        <v>2700.6</v>
      </c>
      <c r="M109" s="21">
        <f t="shared" si="13"/>
        <v>7550.6</v>
      </c>
      <c r="N109" s="25"/>
      <c r="O109" s="21">
        <f t="shared" si="10"/>
        <v>7550.6</v>
      </c>
      <c r="P109" s="25">
        <v>300</v>
      </c>
      <c r="Q109" s="21">
        <f t="shared" si="11"/>
        <v>7850.6</v>
      </c>
      <c r="R109" s="25">
        <v>4930</v>
      </c>
      <c r="S109" s="25"/>
      <c r="T109" s="25">
        <v>12780.6</v>
      </c>
      <c r="U109" s="131">
        <v>12780.6</v>
      </c>
      <c r="V109" s="25">
        <f t="shared" si="12"/>
        <v>100</v>
      </c>
      <c r="W109" s="154"/>
    </row>
    <row r="110" spans="1:23" ht="42" customHeight="1">
      <c r="A110" s="7" t="s">
        <v>719</v>
      </c>
      <c r="B110" s="24" t="s">
        <v>720</v>
      </c>
      <c r="C110" s="24" t="s">
        <v>172</v>
      </c>
      <c r="D110" s="24" t="s">
        <v>425</v>
      </c>
      <c r="E110" s="131"/>
      <c r="F110" s="25"/>
      <c r="G110" s="21"/>
      <c r="H110" s="25"/>
      <c r="I110" s="21">
        <f t="shared" si="15"/>
        <v>0</v>
      </c>
      <c r="J110" s="25">
        <v>990</v>
      </c>
      <c r="K110" s="21">
        <f t="shared" si="16"/>
        <v>990</v>
      </c>
      <c r="L110" s="25"/>
      <c r="M110" s="21">
        <f t="shared" si="13"/>
        <v>990</v>
      </c>
      <c r="N110" s="25"/>
      <c r="O110" s="21">
        <f t="shared" si="10"/>
        <v>990</v>
      </c>
      <c r="P110" s="25"/>
      <c r="Q110" s="21">
        <f t="shared" si="11"/>
        <v>990</v>
      </c>
      <c r="R110" s="25"/>
      <c r="S110" s="25"/>
      <c r="T110" s="25">
        <v>990</v>
      </c>
      <c r="U110" s="131">
        <v>990</v>
      </c>
      <c r="V110" s="25">
        <f t="shared" si="12"/>
        <v>100</v>
      </c>
      <c r="W110" s="154"/>
    </row>
    <row r="111" spans="1:23" ht="38.25">
      <c r="A111" s="102" t="s">
        <v>721</v>
      </c>
      <c r="B111" s="24" t="s">
        <v>722</v>
      </c>
      <c r="C111" s="24" t="s">
        <v>172</v>
      </c>
      <c r="D111" s="24" t="s">
        <v>399</v>
      </c>
      <c r="E111" s="131"/>
      <c r="F111" s="25"/>
      <c r="G111" s="21"/>
      <c r="H111" s="25"/>
      <c r="I111" s="21"/>
      <c r="J111" s="25"/>
      <c r="K111" s="21"/>
      <c r="L111" s="25"/>
      <c r="M111" s="21"/>
      <c r="N111" s="25"/>
      <c r="O111" s="21"/>
      <c r="P111" s="25"/>
      <c r="Q111" s="21"/>
      <c r="R111" s="25">
        <v>82</v>
      </c>
      <c r="S111" s="25"/>
      <c r="T111" s="25">
        <v>82</v>
      </c>
      <c r="U111" s="131">
        <v>82</v>
      </c>
      <c r="V111" s="25">
        <f t="shared" si="12"/>
        <v>100</v>
      </c>
      <c r="W111" s="154"/>
    </row>
    <row r="112" spans="1:23" ht="30" customHeight="1">
      <c r="A112" s="12" t="s">
        <v>781</v>
      </c>
      <c r="B112" s="24" t="s">
        <v>746</v>
      </c>
      <c r="C112" s="24" t="s">
        <v>172</v>
      </c>
      <c r="D112" s="24" t="s">
        <v>425</v>
      </c>
      <c r="E112" s="131"/>
      <c r="F112" s="25"/>
      <c r="G112" s="21"/>
      <c r="H112" s="25"/>
      <c r="I112" s="21"/>
      <c r="J112" s="25"/>
      <c r="K112" s="21"/>
      <c r="L112" s="25"/>
      <c r="M112" s="21"/>
      <c r="N112" s="25"/>
      <c r="O112" s="21"/>
      <c r="P112" s="25"/>
      <c r="Q112" s="21"/>
      <c r="R112" s="25"/>
      <c r="S112" s="25"/>
      <c r="T112" s="25">
        <v>348.7</v>
      </c>
      <c r="U112" s="131">
        <v>348.7</v>
      </c>
      <c r="V112" s="25"/>
      <c r="W112" s="154"/>
    </row>
    <row r="113" spans="1:23" ht="30" customHeight="1">
      <c r="A113" s="20" t="s">
        <v>100</v>
      </c>
      <c r="B113" s="22" t="s">
        <v>323</v>
      </c>
      <c r="C113" s="22"/>
      <c r="D113" s="22"/>
      <c r="E113" s="21">
        <f>SUM(E114)</f>
        <v>43608</v>
      </c>
      <c r="F113" s="21"/>
      <c r="G113" s="21">
        <f t="shared" si="14"/>
        <v>43608</v>
      </c>
      <c r="H113" s="21"/>
      <c r="I113" s="21">
        <f t="shared" si="15"/>
        <v>43608</v>
      </c>
      <c r="J113" s="21"/>
      <c r="K113" s="21">
        <f t="shared" si="16"/>
        <v>43608</v>
      </c>
      <c r="L113" s="21"/>
      <c r="M113" s="21">
        <f t="shared" si="13"/>
        <v>43608</v>
      </c>
      <c r="N113" s="21"/>
      <c r="O113" s="21">
        <f t="shared" si="10"/>
        <v>43608</v>
      </c>
      <c r="P113" s="21"/>
      <c r="Q113" s="21">
        <f t="shared" si="11"/>
        <v>43608</v>
      </c>
      <c r="R113" s="21"/>
      <c r="S113" s="21">
        <f>S114</f>
        <v>1600</v>
      </c>
      <c r="T113" s="21">
        <f>T114</f>
        <v>44848</v>
      </c>
      <c r="U113" s="21">
        <f>U114</f>
        <v>40604.199999999997</v>
      </c>
      <c r="V113" s="25">
        <f t="shared" si="12"/>
        <v>90.537370674277554</v>
      </c>
      <c r="W113" s="154"/>
    </row>
    <row r="114" spans="1:23" ht="32.25" customHeight="1">
      <c r="A114" s="35" t="s">
        <v>324</v>
      </c>
      <c r="B114" s="24" t="s">
        <v>325</v>
      </c>
      <c r="C114" s="24"/>
      <c r="D114" s="24"/>
      <c r="E114" s="25">
        <f>E115+E117</f>
        <v>43608</v>
      </c>
      <c r="F114" s="25"/>
      <c r="G114" s="21">
        <f t="shared" si="14"/>
        <v>43608</v>
      </c>
      <c r="H114" s="25"/>
      <c r="I114" s="21">
        <f t="shared" si="15"/>
        <v>43608</v>
      </c>
      <c r="J114" s="25"/>
      <c r="K114" s="21">
        <f t="shared" si="16"/>
        <v>43608</v>
      </c>
      <c r="L114" s="25"/>
      <c r="M114" s="21">
        <f t="shared" si="13"/>
        <v>43608</v>
      </c>
      <c r="N114" s="25"/>
      <c r="O114" s="21">
        <f t="shared" si="10"/>
        <v>43608</v>
      </c>
      <c r="P114" s="25"/>
      <c r="Q114" s="21">
        <f t="shared" si="11"/>
        <v>43608</v>
      </c>
      <c r="R114" s="25"/>
      <c r="S114" s="25">
        <f>S115</f>
        <v>1600</v>
      </c>
      <c r="T114" s="25">
        <f>T115+T117</f>
        <v>44848</v>
      </c>
      <c r="U114" s="25">
        <f>U115+U117</f>
        <v>40604.199999999997</v>
      </c>
      <c r="V114" s="25">
        <f t="shared" si="12"/>
        <v>90.537370674277554</v>
      </c>
      <c r="W114" s="154"/>
    </row>
    <row r="115" spans="1:23" ht="33" customHeight="1">
      <c r="A115" s="42" t="s">
        <v>34</v>
      </c>
      <c r="B115" s="24" t="s">
        <v>326</v>
      </c>
      <c r="C115" s="24" t="s">
        <v>377</v>
      </c>
      <c r="D115" s="24"/>
      <c r="E115" s="25">
        <f>E116</f>
        <v>20971</v>
      </c>
      <c r="F115" s="25"/>
      <c r="G115" s="21">
        <f t="shared" si="14"/>
        <v>20971</v>
      </c>
      <c r="H115" s="25"/>
      <c r="I115" s="21">
        <f t="shared" si="15"/>
        <v>20971</v>
      </c>
      <c r="J115" s="25"/>
      <c r="K115" s="21">
        <f t="shared" si="16"/>
        <v>20971</v>
      </c>
      <c r="L115" s="25"/>
      <c r="M115" s="21">
        <f t="shared" si="13"/>
        <v>20971</v>
      </c>
      <c r="N115" s="25"/>
      <c r="O115" s="21">
        <f t="shared" si="10"/>
        <v>20971</v>
      </c>
      <c r="P115" s="25"/>
      <c r="Q115" s="21">
        <f t="shared" si="11"/>
        <v>20971</v>
      </c>
      <c r="R115" s="25"/>
      <c r="S115" s="25">
        <f>S116</f>
        <v>1600</v>
      </c>
      <c r="T115" s="25">
        <f>T116</f>
        <v>22211</v>
      </c>
      <c r="U115" s="25">
        <f>U116</f>
        <v>21391</v>
      </c>
      <c r="V115" s="25">
        <f t="shared" si="12"/>
        <v>96.308135608482274</v>
      </c>
      <c r="W115" s="154"/>
    </row>
    <row r="116" spans="1:23" ht="21" customHeight="1">
      <c r="A116" s="35" t="s">
        <v>715</v>
      </c>
      <c r="B116" s="24" t="s">
        <v>326</v>
      </c>
      <c r="C116" s="24" t="s">
        <v>377</v>
      </c>
      <c r="D116" s="24" t="s">
        <v>399</v>
      </c>
      <c r="E116" s="25">
        <v>20971</v>
      </c>
      <c r="F116" s="25"/>
      <c r="G116" s="21">
        <f t="shared" si="14"/>
        <v>20971</v>
      </c>
      <c r="H116" s="25"/>
      <c r="I116" s="21">
        <f t="shared" si="15"/>
        <v>20971</v>
      </c>
      <c r="J116" s="25"/>
      <c r="K116" s="21">
        <f t="shared" si="16"/>
        <v>20971</v>
      </c>
      <c r="L116" s="25"/>
      <c r="M116" s="21">
        <f t="shared" si="13"/>
        <v>20971</v>
      </c>
      <c r="N116" s="25"/>
      <c r="O116" s="21">
        <f t="shared" si="10"/>
        <v>20971</v>
      </c>
      <c r="P116" s="25"/>
      <c r="Q116" s="21">
        <f t="shared" si="11"/>
        <v>20971</v>
      </c>
      <c r="R116" s="25"/>
      <c r="S116" s="25">
        <v>1600</v>
      </c>
      <c r="T116" s="25">
        <v>22211</v>
      </c>
      <c r="U116" s="131">
        <v>21391</v>
      </c>
      <c r="V116" s="25">
        <f t="shared" si="12"/>
        <v>96.308135608482274</v>
      </c>
      <c r="W116" s="154"/>
    </row>
    <row r="117" spans="1:23" ht="30.75" customHeight="1">
      <c r="A117" s="42" t="s">
        <v>33</v>
      </c>
      <c r="B117" s="24" t="s">
        <v>412</v>
      </c>
      <c r="C117" s="24" t="s">
        <v>377</v>
      </c>
      <c r="D117" s="24"/>
      <c r="E117" s="25">
        <f>E118+E119</f>
        <v>22637</v>
      </c>
      <c r="F117" s="25"/>
      <c r="G117" s="21">
        <f t="shared" si="14"/>
        <v>22637</v>
      </c>
      <c r="H117" s="25"/>
      <c r="I117" s="21">
        <f t="shared" si="15"/>
        <v>22637</v>
      </c>
      <c r="J117" s="25"/>
      <c r="K117" s="21">
        <f t="shared" si="16"/>
        <v>22637</v>
      </c>
      <c r="L117" s="25"/>
      <c r="M117" s="21">
        <f t="shared" si="13"/>
        <v>22637</v>
      </c>
      <c r="N117" s="25"/>
      <c r="O117" s="21">
        <f t="shared" si="10"/>
        <v>22637</v>
      </c>
      <c r="P117" s="25"/>
      <c r="Q117" s="21">
        <f t="shared" si="11"/>
        <v>22637</v>
      </c>
      <c r="R117" s="25"/>
      <c r="S117" s="25"/>
      <c r="T117" s="25">
        <f>SUM(T118:T119)</f>
        <v>22637</v>
      </c>
      <c r="U117" s="25">
        <f>SUM(U118:U119)</f>
        <v>19213.2</v>
      </c>
      <c r="V117" s="25">
        <f t="shared" si="12"/>
        <v>84.875204311525394</v>
      </c>
      <c r="W117" s="154"/>
    </row>
    <row r="118" spans="1:23" ht="21" customHeight="1">
      <c r="A118" s="35" t="s">
        <v>715</v>
      </c>
      <c r="B118" s="24" t="s">
        <v>412</v>
      </c>
      <c r="C118" s="24" t="s">
        <v>377</v>
      </c>
      <c r="D118" s="24" t="s">
        <v>399</v>
      </c>
      <c r="E118" s="25">
        <v>20845</v>
      </c>
      <c r="F118" s="25"/>
      <c r="G118" s="21">
        <f t="shared" si="14"/>
        <v>20845</v>
      </c>
      <c r="H118" s="25"/>
      <c r="I118" s="21">
        <f t="shared" si="15"/>
        <v>20845</v>
      </c>
      <c r="J118" s="25"/>
      <c r="K118" s="21">
        <f t="shared" si="16"/>
        <v>20845</v>
      </c>
      <c r="L118" s="25"/>
      <c r="M118" s="21">
        <f t="shared" si="13"/>
        <v>20845</v>
      </c>
      <c r="N118" s="25"/>
      <c r="O118" s="21">
        <f t="shared" si="10"/>
        <v>20845</v>
      </c>
      <c r="P118" s="25"/>
      <c r="Q118" s="21">
        <f t="shared" si="11"/>
        <v>20845</v>
      </c>
      <c r="R118" s="25"/>
      <c r="S118" s="25"/>
      <c r="T118" s="25">
        <v>20845</v>
      </c>
      <c r="U118" s="131">
        <v>17724</v>
      </c>
      <c r="V118" s="25">
        <f t="shared" si="12"/>
        <v>85.027584552650509</v>
      </c>
      <c r="W118" s="154"/>
    </row>
    <row r="119" spans="1:23" ht="20.25" customHeight="1">
      <c r="A119" s="10" t="s">
        <v>773</v>
      </c>
      <c r="B119" s="24" t="s">
        <v>429</v>
      </c>
      <c r="C119" s="24" t="s">
        <v>377</v>
      </c>
      <c r="D119" s="24" t="s">
        <v>399</v>
      </c>
      <c r="E119" s="25">
        <v>1792</v>
      </c>
      <c r="F119" s="25"/>
      <c r="G119" s="21">
        <f t="shared" si="14"/>
        <v>1792</v>
      </c>
      <c r="H119" s="25"/>
      <c r="I119" s="21">
        <f t="shared" si="15"/>
        <v>1792</v>
      </c>
      <c r="J119" s="25"/>
      <c r="K119" s="21">
        <f t="shared" si="16"/>
        <v>1792</v>
      </c>
      <c r="L119" s="25"/>
      <c r="M119" s="21">
        <f t="shared" si="13"/>
        <v>1792</v>
      </c>
      <c r="N119" s="25"/>
      <c r="O119" s="21">
        <f t="shared" si="10"/>
        <v>1792</v>
      </c>
      <c r="P119" s="25"/>
      <c r="Q119" s="21">
        <f t="shared" si="11"/>
        <v>1792</v>
      </c>
      <c r="R119" s="25"/>
      <c r="S119" s="25"/>
      <c r="T119" s="25">
        <v>1792</v>
      </c>
      <c r="U119" s="131">
        <v>1489.2</v>
      </c>
      <c r="V119" s="25">
        <f t="shared" si="12"/>
        <v>83.102678571428584</v>
      </c>
      <c r="W119" s="154"/>
    </row>
    <row r="120" spans="1:23" ht="41.25" customHeight="1">
      <c r="A120" s="20" t="s">
        <v>723</v>
      </c>
      <c r="B120" s="22" t="s">
        <v>327</v>
      </c>
      <c r="C120" s="22"/>
      <c r="D120" s="22"/>
      <c r="E120" s="21">
        <f>SUM(E122)</f>
        <v>9942</v>
      </c>
      <c r="F120" s="21"/>
      <c r="G120" s="21">
        <f t="shared" si="14"/>
        <v>9942</v>
      </c>
      <c r="H120" s="21"/>
      <c r="I120" s="21">
        <f t="shared" si="15"/>
        <v>9942</v>
      </c>
      <c r="J120" s="21"/>
      <c r="K120" s="21">
        <f t="shared" si="16"/>
        <v>9942</v>
      </c>
      <c r="L120" s="21"/>
      <c r="M120" s="21">
        <f t="shared" si="13"/>
        <v>9942</v>
      </c>
      <c r="N120" s="21"/>
      <c r="O120" s="21">
        <f t="shared" si="10"/>
        <v>9942</v>
      </c>
      <c r="P120" s="21"/>
      <c r="Q120" s="21">
        <f t="shared" si="11"/>
        <v>9942</v>
      </c>
      <c r="R120" s="21"/>
      <c r="S120" s="21"/>
      <c r="T120" s="21">
        <f t="shared" ref="T120:U123" si="20">T121</f>
        <v>11150.5</v>
      </c>
      <c r="U120" s="21">
        <f t="shared" si="20"/>
        <v>11068.3</v>
      </c>
      <c r="V120" s="25">
        <f t="shared" si="12"/>
        <v>99.262813326756643</v>
      </c>
      <c r="W120" s="154"/>
    </row>
    <row r="121" spans="1:23" ht="30.75" customHeight="1">
      <c r="A121" s="35" t="s">
        <v>328</v>
      </c>
      <c r="B121" s="24" t="s">
        <v>329</v>
      </c>
      <c r="C121" s="24"/>
      <c r="D121" s="24"/>
      <c r="E121" s="25">
        <f>SUM(E122)</f>
        <v>9942</v>
      </c>
      <c r="F121" s="25"/>
      <c r="G121" s="21">
        <f t="shared" si="14"/>
        <v>9942</v>
      </c>
      <c r="H121" s="25"/>
      <c r="I121" s="21">
        <f t="shared" si="15"/>
        <v>9942</v>
      </c>
      <c r="J121" s="25"/>
      <c r="K121" s="21">
        <f t="shared" si="16"/>
        <v>9942</v>
      </c>
      <c r="L121" s="25"/>
      <c r="M121" s="21">
        <f t="shared" si="13"/>
        <v>9942</v>
      </c>
      <c r="N121" s="25"/>
      <c r="O121" s="21">
        <f t="shared" si="10"/>
        <v>9942</v>
      </c>
      <c r="P121" s="25"/>
      <c r="Q121" s="21">
        <f t="shared" si="11"/>
        <v>9942</v>
      </c>
      <c r="R121" s="25"/>
      <c r="S121" s="25"/>
      <c r="T121" s="25">
        <f t="shared" si="20"/>
        <v>11150.5</v>
      </c>
      <c r="U121" s="25">
        <f t="shared" si="20"/>
        <v>11068.3</v>
      </c>
      <c r="V121" s="25">
        <f t="shared" si="12"/>
        <v>99.262813326756643</v>
      </c>
      <c r="W121" s="154"/>
    </row>
    <row r="122" spans="1:23" ht="42.75" customHeight="1">
      <c r="A122" s="35" t="s">
        <v>812</v>
      </c>
      <c r="B122" s="24" t="s">
        <v>330</v>
      </c>
      <c r="C122" s="24"/>
      <c r="D122" s="24"/>
      <c r="E122" s="25">
        <f>SUM(E125:E126)</f>
        <v>9942</v>
      </c>
      <c r="F122" s="25"/>
      <c r="G122" s="21">
        <f t="shared" si="14"/>
        <v>9942</v>
      </c>
      <c r="H122" s="25"/>
      <c r="I122" s="21">
        <f t="shared" si="15"/>
        <v>9942</v>
      </c>
      <c r="J122" s="25"/>
      <c r="K122" s="21">
        <f t="shared" si="16"/>
        <v>9942</v>
      </c>
      <c r="L122" s="25"/>
      <c r="M122" s="21">
        <f t="shared" si="13"/>
        <v>9942</v>
      </c>
      <c r="N122" s="25"/>
      <c r="O122" s="21">
        <f t="shared" si="10"/>
        <v>9942</v>
      </c>
      <c r="P122" s="25"/>
      <c r="Q122" s="21">
        <f t="shared" si="11"/>
        <v>9942</v>
      </c>
      <c r="R122" s="25"/>
      <c r="S122" s="25"/>
      <c r="T122" s="25">
        <f t="shared" si="20"/>
        <v>11150.5</v>
      </c>
      <c r="U122" s="25">
        <f t="shared" si="20"/>
        <v>11068.3</v>
      </c>
      <c r="V122" s="25">
        <f t="shared" si="12"/>
        <v>99.262813326756643</v>
      </c>
      <c r="W122" s="154"/>
    </row>
    <row r="123" spans="1:23" ht="20.25" customHeight="1">
      <c r="A123" s="36" t="s">
        <v>75</v>
      </c>
      <c r="B123" s="24" t="s">
        <v>813</v>
      </c>
      <c r="C123" s="24" t="s">
        <v>74</v>
      </c>
      <c r="D123" s="24"/>
      <c r="E123" s="25">
        <f>SUM(E124)</f>
        <v>9942</v>
      </c>
      <c r="F123" s="25"/>
      <c r="G123" s="21">
        <f t="shared" si="14"/>
        <v>9942</v>
      </c>
      <c r="H123" s="25"/>
      <c r="I123" s="21">
        <f t="shared" si="15"/>
        <v>9942</v>
      </c>
      <c r="J123" s="25"/>
      <c r="K123" s="21">
        <f t="shared" si="16"/>
        <v>9942</v>
      </c>
      <c r="L123" s="25"/>
      <c r="M123" s="21">
        <f t="shared" si="13"/>
        <v>9942</v>
      </c>
      <c r="N123" s="25"/>
      <c r="O123" s="21">
        <f t="shared" si="10"/>
        <v>9942</v>
      </c>
      <c r="P123" s="25"/>
      <c r="Q123" s="21">
        <f t="shared" si="11"/>
        <v>9942</v>
      </c>
      <c r="R123" s="25"/>
      <c r="S123" s="25"/>
      <c r="T123" s="25">
        <f t="shared" si="20"/>
        <v>11150.5</v>
      </c>
      <c r="U123" s="25">
        <f t="shared" si="20"/>
        <v>11068.3</v>
      </c>
      <c r="V123" s="25">
        <f t="shared" si="12"/>
        <v>99.262813326756643</v>
      </c>
      <c r="W123" s="154"/>
    </row>
    <row r="124" spans="1:23" ht="15" customHeight="1">
      <c r="A124" s="35" t="s">
        <v>63</v>
      </c>
      <c r="B124" s="24" t="s">
        <v>813</v>
      </c>
      <c r="C124" s="24" t="s">
        <v>174</v>
      </c>
      <c r="D124" s="24"/>
      <c r="E124" s="25">
        <f>SUM(E125:E126)</f>
        <v>9942</v>
      </c>
      <c r="F124" s="25"/>
      <c r="G124" s="21">
        <f t="shared" si="14"/>
        <v>9942</v>
      </c>
      <c r="H124" s="25"/>
      <c r="I124" s="21">
        <f t="shared" si="15"/>
        <v>9942</v>
      </c>
      <c r="J124" s="25"/>
      <c r="K124" s="21">
        <f t="shared" si="16"/>
        <v>9942</v>
      </c>
      <c r="L124" s="25"/>
      <c r="M124" s="21">
        <f t="shared" si="13"/>
        <v>9942</v>
      </c>
      <c r="N124" s="25"/>
      <c r="O124" s="21">
        <f t="shared" si="10"/>
        <v>9942</v>
      </c>
      <c r="P124" s="25"/>
      <c r="Q124" s="21">
        <f t="shared" si="11"/>
        <v>9942</v>
      </c>
      <c r="R124" s="25"/>
      <c r="S124" s="25"/>
      <c r="T124" s="25">
        <f>SUM(T125:T126)</f>
        <v>11150.5</v>
      </c>
      <c r="U124" s="25">
        <f>SUM(U125:U126)</f>
        <v>11068.3</v>
      </c>
      <c r="V124" s="25">
        <f t="shared" si="12"/>
        <v>99.262813326756643</v>
      </c>
      <c r="W124" s="154"/>
    </row>
    <row r="125" spans="1:23" ht="19.5" customHeight="1">
      <c r="A125" s="42" t="s">
        <v>215</v>
      </c>
      <c r="B125" s="24" t="s">
        <v>813</v>
      </c>
      <c r="C125" s="24" t="s">
        <v>174</v>
      </c>
      <c r="D125" s="24" t="s">
        <v>212</v>
      </c>
      <c r="E125" s="25">
        <v>7906</v>
      </c>
      <c r="F125" s="25"/>
      <c r="G125" s="21">
        <f t="shared" si="14"/>
        <v>7906</v>
      </c>
      <c r="H125" s="25"/>
      <c r="I125" s="21">
        <f t="shared" si="15"/>
        <v>7906</v>
      </c>
      <c r="J125" s="25"/>
      <c r="K125" s="21">
        <f t="shared" si="16"/>
        <v>7906</v>
      </c>
      <c r="L125" s="25"/>
      <c r="M125" s="21">
        <f t="shared" si="13"/>
        <v>7906</v>
      </c>
      <c r="N125" s="25"/>
      <c r="O125" s="21">
        <f t="shared" si="10"/>
        <v>7906</v>
      </c>
      <c r="P125" s="25"/>
      <c r="Q125" s="21">
        <f t="shared" si="11"/>
        <v>7906</v>
      </c>
      <c r="R125" s="25"/>
      <c r="S125" s="25"/>
      <c r="T125" s="25">
        <v>8214</v>
      </c>
      <c r="U125" s="131">
        <v>8207.4</v>
      </c>
      <c r="V125" s="25">
        <f t="shared" si="12"/>
        <v>99.919649379108833</v>
      </c>
      <c r="W125" s="154"/>
    </row>
    <row r="126" spans="1:23" ht="33" customHeight="1">
      <c r="A126" s="35" t="s">
        <v>90</v>
      </c>
      <c r="B126" s="24" t="s">
        <v>813</v>
      </c>
      <c r="C126" s="24" t="s">
        <v>174</v>
      </c>
      <c r="D126" s="24" t="s">
        <v>89</v>
      </c>
      <c r="E126" s="25">
        <v>2036</v>
      </c>
      <c r="F126" s="25"/>
      <c r="G126" s="21">
        <f t="shared" si="14"/>
        <v>2036</v>
      </c>
      <c r="H126" s="25"/>
      <c r="I126" s="21">
        <f t="shared" si="15"/>
        <v>2036</v>
      </c>
      <c r="J126" s="25"/>
      <c r="K126" s="21">
        <f t="shared" si="16"/>
        <v>2036</v>
      </c>
      <c r="L126" s="25"/>
      <c r="M126" s="21">
        <f t="shared" si="13"/>
        <v>2036</v>
      </c>
      <c r="N126" s="25"/>
      <c r="O126" s="21">
        <f t="shared" si="10"/>
        <v>2036</v>
      </c>
      <c r="P126" s="25"/>
      <c r="Q126" s="21">
        <f t="shared" si="11"/>
        <v>2036</v>
      </c>
      <c r="R126" s="25"/>
      <c r="S126" s="25"/>
      <c r="T126" s="25">
        <v>2936.5</v>
      </c>
      <c r="U126" s="25">
        <v>2860.9</v>
      </c>
      <c r="V126" s="25">
        <f t="shared" si="12"/>
        <v>97.425506555423127</v>
      </c>
      <c r="W126" s="154"/>
    </row>
    <row r="127" spans="1:23" ht="22.5" customHeight="1">
      <c r="A127" s="43" t="s">
        <v>119</v>
      </c>
      <c r="B127" s="22" t="s">
        <v>334</v>
      </c>
      <c r="C127" s="22" t="s">
        <v>181</v>
      </c>
      <c r="D127" s="22"/>
      <c r="E127" s="21">
        <f>SUM(E129)</f>
        <v>1876.2</v>
      </c>
      <c r="F127" s="21"/>
      <c r="G127" s="21">
        <f t="shared" si="14"/>
        <v>1876.2</v>
      </c>
      <c r="H127" s="21"/>
      <c r="I127" s="21">
        <f t="shared" si="15"/>
        <v>1876.2</v>
      </c>
      <c r="J127" s="21"/>
      <c r="K127" s="21">
        <f t="shared" si="16"/>
        <v>1876.2</v>
      </c>
      <c r="L127" s="21">
        <f>L128</f>
        <v>1011</v>
      </c>
      <c r="M127" s="21">
        <f t="shared" si="13"/>
        <v>2887.2</v>
      </c>
      <c r="N127" s="21"/>
      <c r="O127" s="21">
        <f t="shared" si="10"/>
        <v>2887.2</v>
      </c>
      <c r="P127" s="21"/>
      <c r="Q127" s="21">
        <f t="shared" si="11"/>
        <v>2887.2</v>
      </c>
      <c r="R127" s="21"/>
      <c r="S127" s="21"/>
      <c r="T127" s="21">
        <f t="shared" ref="T127:U129" si="21">T128</f>
        <v>2757.6</v>
      </c>
      <c r="U127" s="21">
        <f t="shared" si="21"/>
        <v>2757.5</v>
      </c>
      <c r="V127" s="25">
        <f t="shared" si="12"/>
        <v>99.99637365825356</v>
      </c>
      <c r="W127" s="154"/>
    </row>
    <row r="128" spans="1:23" ht="25.5">
      <c r="A128" s="7" t="s">
        <v>335</v>
      </c>
      <c r="B128" s="24" t="s">
        <v>336</v>
      </c>
      <c r="C128" s="24" t="s">
        <v>181</v>
      </c>
      <c r="D128" s="24"/>
      <c r="E128" s="25">
        <f>E129</f>
        <v>1876.2</v>
      </c>
      <c r="F128" s="25"/>
      <c r="G128" s="21">
        <f t="shared" si="14"/>
        <v>1876.2</v>
      </c>
      <c r="H128" s="25"/>
      <c r="I128" s="21">
        <f t="shared" si="15"/>
        <v>1876.2</v>
      </c>
      <c r="J128" s="25"/>
      <c r="K128" s="21">
        <f t="shared" si="16"/>
        <v>1876.2</v>
      </c>
      <c r="L128" s="25">
        <f>L129</f>
        <v>1011</v>
      </c>
      <c r="M128" s="21">
        <f t="shared" si="13"/>
        <v>2887.2</v>
      </c>
      <c r="N128" s="25"/>
      <c r="O128" s="21">
        <f t="shared" si="10"/>
        <v>2887.2</v>
      </c>
      <c r="P128" s="25"/>
      <c r="Q128" s="21">
        <f t="shared" si="11"/>
        <v>2887.2</v>
      </c>
      <c r="R128" s="25"/>
      <c r="S128" s="25"/>
      <c r="T128" s="25">
        <f t="shared" si="21"/>
        <v>2757.6</v>
      </c>
      <c r="U128" s="25">
        <f t="shared" si="21"/>
        <v>2757.5</v>
      </c>
      <c r="V128" s="25">
        <f t="shared" si="12"/>
        <v>99.99637365825356</v>
      </c>
      <c r="W128" s="154"/>
    </row>
    <row r="129" spans="1:23" ht="63.75">
      <c r="A129" s="35" t="s">
        <v>225</v>
      </c>
      <c r="B129" s="24" t="s">
        <v>337</v>
      </c>
      <c r="C129" s="24" t="s">
        <v>181</v>
      </c>
      <c r="D129" s="24"/>
      <c r="E129" s="25">
        <f>SUM(E130)</f>
        <v>1876.2</v>
      </c>
      <c r="F129" s="25"/>
      <c r="G129" s="21">
        <f t="shared" si="14"/>
        <v>1876.2</v>
      </c>
      <c r="H129" s="25"/>
      <c r="I129" s="21">
        <f t="shared" si="15"/>
        <v>1876.2</v>
      </c>
      <c r="J129" s="25"/>
      <c r="K129" s="21">
        <f t="shared" si="16"/>
        <v>1876.2</v>
      </c>
      <c r="L129" s="25">
        <f>L130</f>
        <v>1011</v>
      </c>
      <c r="M129" s="21">
        <f t="shared" si="13"/>
        <v>2887.2</v>
      </c>
      <c r="N129" s="25"/>
      <c r="O129" s="21">
        <f t="shared" si="10"/>
        <v>2887.2</v>
      </c>
      <c r="P129" s="25"/>
      <c r="Q129" s="21">
        <f t="shared" si="11"/>
        <v>2887.2</v>
      </c>
      <c r="R129" s="25"/>
      <c r="S129" s="25"/>
      <c r="T129" s="25">
        <f t="shared" si="21"/>
        <v>2757.6</v>
      </c>
      <c r="U129" s="25">
        <f t="shared" si="21"/>
        <v>2757.5</v>
      </c>
      <c r="V129" s="25">
        <f t="shared" si="12"/>
        <v>99.99637365825356</v>
      </c>
      <c r="W129" s="154"/>
    </row>
    <row r="130" spans="1:23" ht="30.75" customHeight="1">
      <c r="A130" s="35" t="s">
        <v>90</v>
      </c>
      <c r="B130" s="24" t="s">
        <v>337</v>
      </c>
      <c r="C130" s="24" t="s">
        <v>181</v>
      </c>
      <c r="D130" s="24" t="s">
        <v>89</v>
      </c>
      <c r="E130" s="25">
        <v>1876.2</v>
      </c>
      <c r="F130" s="25"/>
      <c r="G130" s="21">
        <f t="shared" si="14"/>
        <v>1876.2</v>
      </c>
      <c r="H130" s="25"/>
      <c r="I130" s="21">
        <f t="shared" si="15"/>
        <v>1876.2</v>
      </c>
      <c r="J130" s="25"/>
      <c r="K130" s="21">
        <f t="shared" si="16"/>
        <v>1876.2</v>
      </c>
      <c r="L130" s="25">
        <v>1011</v>
      </c>
      <c r="M130" s="21">
        <f t="shared" si="13"/>
        <v>2887.2</v>
      </c>
      <c r="N130" s="25"/>
      <c r="O130" s="21">
        <f t="shared" si="10"/>
        <v>2887.2</v>
      </c>
      <c r="P130" s="25"/>
      <c r="Q130" s="21">
        <f t="shared" si="11"/>
        <v>2887.2</v>
      </c>
      <c r="R130" s="25"/>
      <c r="S130" s="25"/>
      <c r="T130" s="131">
        <v>2757.6</v>
      </c>
      <c r="U130" s="131">
        <v>2757.5</v>
      </c>
      <c r="V130" s="25">
        <f t="shared" si="12"/>
        <v>99.99637365825356</v>
      </c>
      <c r="W130" s="154"/>
    </row>
    <row r="131" spans="1:23" ht="18.75" customHeight="1">
      <c r="A131" s="43" t="s">
        <v>108</v>
      </c>
      <c r="B131" s="22" t="s">
        <v>338</v>
      </c>
      <c r="C131" s="22" t="s">
        <v>176</v>
      </c>
      <c r="D131" s="22"/>
      <c r="E131" s="21">
        <f>SUM(E133)</f>
        <v>3200</v>
      </c>
      <c r="F131" s="21"/>
      <c r="G131" s="21">
        <f t="shared" si="14"/>
        <v>3200</v>
      </c>
      <c r="H131" s="21"/>
      <c r="I131" s="21">
        <f t="shared" si="15"/>
        <v>3200</v>
      </c>
      <c r="J131" s="21"/>
      <c r="K131" s="21">
        <f t="shared" si="16"/>
        <v>3200</v>
      </c>
      <c r="L131" s="21"/>
      <c r="M131" s="21">
        <f t="shared" si="13"/>
        <v>3200</v>
      </c>
      <c r="N131" s="21"/>
      <c r="O131" s="21">
        <f t="shared" si="10"/>
        <v>3200</v>
      </c>
      <c r="P131" s="21"/>
      <c r="Q131" s="21">
        <f t="shared" si="11"/>
        <v>3200</v>
      </c>
      <c r="R131" s="21">
        <f>R132</f>
        <v>-481.5</v>
      </c>
      <c r="S131" s="21"/>
      <c r="T131" s="21">
        <f t="shared" ref="T131:U133" si="22">T132</f>
        <v>2718.5</v>
      </c>
      <c r="U131" s="21">
        <f t="shared" si="22"/>
        <v>2718.5</v>
      </c>
      <c r="V131" s="25">
        <f t="shared" si="12"/>
        <v>100</v>
      </c>
      <c r="W131" s="154"/>
    </row>
    <row r="132" spans="1:23" ht="31.5" customHeight="1">
      <c r="A132" s="7" t="s">
        <v>335</v>
      </c>
      <c r="B132" s="24" t="s">
        <v>339</v>
      </c>
      <c r="C132" s="24" t="s">
        <v>176</v>
      </c>
      <c r="D132" s="24"/>
      <c r="E132" s="25">
        <f>SUM(E133)</f>
        <v>3200</v>
      </c>
      <c r="F132" s="25"/>
      <c r="G132" s="21">
        <f t="shared" si="14"/>
        <v>3200</v>
      </c>
      <c r="H132" s="25"/>
      <c r="I132" s="21">
        <f t="shared" si="15"/>
        <v>3200</v>
      </c>
      <c r="J132" s="25"/>
      <c r="K132" s="21">
        <f t="shared" si="16"/>
        <v>3200</v>
      </c>
      <c r="L132" s="25"/>
      <c r="M132" s="21">
        <f t="shared" si="13"/>
        <v>3200</v>
      </c>
      <c r="N132" s="25"/>
      <c r="O132" s="21">
        <f t="shared" si="10"/>
        <v>3200</v>
      </c>
      <c r="P132" s="25"/>
      <c r="Q132" s="21">
        <f t="shared" si="11"/>
        <v>3200</v>
      </c>
      <c r="R132" s="25">
        <f>R133</f>
        <v>-481.5</v>
      </c>
      <c r="S132" s="25"/>
      <c r="T132" s="25">
        <f t="shared" si="22"/>
        <v>2718.5</v>
      </c>
      <c r="U132" s="25">
        <f t="shared" si="22"/>
        <v>2718.5</v>
      </c>
      <c r="V132" s="25">
        <f t="shared" si="12"/>
        <v>100</v>
      </c>
      <c r="W132" s="154"/>
    </row>
    <row r="133" spans="1:23" ht="84">
      <c r="A133" s="55" t="s">
        <v>143</v>
      </c>
      <c r="B133" s="24" t="s">
        <v>340</v>
      </c>
      <c r="C133" s="24" t="s">
        <v>176</v>
      </c>
      <c r="D133" s="22"/>
      <c r="E133" s="25">
        <f>SUM(E134)</f>
        <v>3200</v>
      </c>
      <c r="F133" s="21"/>
      <c r="G133" s="21">
        <f t="shared" si="14"/>
        <v>3200</v>
      </c>
      <c r="H133" s="21"/>
      <c r="I133" s="21">
        <f t="shared" si="15"/>
        <v>3200</v>
      </c>
      <c r="J133" s="21"/>
      <c r="K133" s="21">
        <f t="shared" si="16"/>
        <v>3200</v>
      </c>
      <c r="L133" s="21"/>
      <c r="M133" s="21">
        <f t="shared" si="13"/>
        <v>3200</v>
      </c>
      <c r="N133" s="21"/>
      <c r="O133" s="21">
        <f t="shared" si="10"/>
        <v>3200</v>
      </c>
      <c r="P133" s="21"/>
      <c r="Q133" s="21">
        <f t="shared" si="11"/>
        <v>3200</v>
      </c>
      <c r="R133" s="21">
        <f>R134</f>
        <v>-481.5</v>
      </c>
      <c r="S133" s="21"/>
      <c r="T133" s="25">
        <f t="shared" si="22"/>
        <v>2718.5</v>
      </c>
      <c r="U133" s="25">
        <f t="shared" si="22"/>
        <v>2718.5</v>
      </c>
      <c r="V133" s="25">
        <f t="shared" si="12"/>
        <v>100</v>
      </c>
      <c r="W133" s="154"/>
    </row>
    <row r="134" spans="1:23" ht="31.5" customHeight="1">
      <c r="A134" s="35" t="s">
        <v>814</v>
      </c>
      <c r="B134" s="24" t="s">
        <v>340</v>
      </c>
      <c r="C134" s="24" t="s">
        <v>176</v>
      </c>
      <c r="D134" s="24" t="s">
        <v>794</v>
      </c>
      <c r="E134" s="25">
        <v>3200</v>
      </c>
      <c r="F134" s="25"/>
      <c r="G134" s="21">
        <f t="shared" si="14"/>
        <v>3200</v>
      </c>
      <c r="H134" s="25"/>
      <c r="I134" s="21">
        <f t="shared" si="15"/>
        <v>3200</v>
      </c>
      <c r="J134" s="25"/>
      <c r="K134" s="21">
        <f t="shared" si="16"/>
        <v>3200</v>
      </c>
      <c r="L134" s="25"/>
      <c r="M134" s="21">
        <f t="shared" si="13"/>
        <v>3200</v>
      </c>
      <c r="N134" s="25"/>
      <c r="O134" s="21">
        <f t="shared" si="10"/>
        <v>3200</v>
      </c>
      <c r="P134" s="25"/>
      <c r="Q134" s="21">
        <f t="shared" si="11"/>
        <v>3200</v>
      </c>
      <c r="R134" s="25">
        <v>-481.5</v>
      </c>
      <c r="S134" s="25"/>
      <c r="T134" s="131">
        <v>2718.5</v>
      </c>
      <c r="U134" s="131">
        <v>2718.5</v>
      </c>
      <c r="V134" s="25">
        <f t="shared" si="12"/>
        <v>100</v>
      </c>
      <c r="W134" s="154"/>
    </row>
    <row r="135" spans="1:23" ht="42" customHeight="1">
      <c r="A135" s="43" t="s">
        <v>727</v>
      </c>
      <c r="B135" s="22" t="s">
        <v>341</v>
      </c>
      <c r="C135" s="18"/>
      <c r="D135" s="22"/>
      <c r="E135" s="21">
        <f>SUM(E136,E139)</f>
        <v>17428</v>
      </c>
      <c r="F135" s="21">
        <f>SUM(F136,F139)</f>
        <v>50</v>
      </c>
      <c r="G135" s="21">
        <f t="shared" si="14"/>
        <v>17478</v>
      </c>
      <c r="H135" s="21"/>
      <c r="I135" s="21">
        <f t="shared" si="15"/>
        <v>17478</v>
      </c>
      <c r="J135" s="21">
        <f>J139</f>
        <v>250</v>
      </c>
      <c r="K135" s="21">
        <f t="shared" si="16"/>
        <v>17728</v>
      </c>
      <c r="L135" s="21"/>
      <c r="M135" s="21">
        <f t="shared" si="13"/>
        <v>17728</v>
      </c>
      <c r="N135" s="21"/>
      <c r="O135" s="21">
        <f t="shared" si="10"/>
        <v>17728</v>
      </c>
      <c r="P135" s="21"/>
      <c r="Q135" s="21">
        <f t="shared" si="11"/>
        <v>17728</v>
      </c>
      <c r="R135" s="21"/>
      <c r="S135" s="21"/>
      <c r="T135" s="21">
        <f>T136+T139</f>
        <v>17728</v>
      </c>
      <c r="U135" s="21">
        <f>U136+U139</f>
        <v>16013.699999999999</v>
      </c>
      <c r="V135" s="25">
        <f t="shared" si="12"/>
        <v>90.329986462093856</v>
      </c>
      <c r="W135" s="154"/>
    </row>
    <row r="136" spans="1:23" ht="30" customHeight="1">
      <c r="A136" s="7" t="s">
        <v>342</v>
      </c>
      <c r="B136" s="24" t="s">
        <v>343</v>
      </c>
      <c r="C136" s="23" t="s">
        <v>178</v>
      </c>
      <c r="D136" s="24"/>
      <c r="E136" s="21">
        <f>E137</f>
        <v>650</v>
      </c>
      <c r="F136" s="21">
        <f>F137</f>
        <v>50</v>
      </c>
      <c r="G136" s="21">
        <f t="shared" si="14"/>
        <v>700</v>
      </c>
      <c r="H136" s="21"/>
      <c r="I136" s="21">
        <f t="shared" si="15"/>
        <v>700</v>
      </c>
      <c r="J136" s="21"/>
      <c r="K136" s="21">
        <f t="shared" si="16"/>
        <v>700</v>
      </c>
      <c r="L136" s="21"/>
      <c r="M136" s="21">
        <f t="shared" si="13"/>
        <v>700</v>
      </c>
      <c r="N136" s="21"/>
      <c r="O136" s="21">
        <f t="shared" si="10"/>
        <v>700</v>
      </c>
      <c r="P136" s="21"/>
      <c r="Q136" s="21">
        <f t="shared" si="11"/>
        <v>700</v>
      </c>
      <c r="R136" s="21"/>
      <c r="S136" s="21"/>
      <c r="T136" s="25">
        <f>T137</f>
        <v>650</v>
      </c>
      <c r="U136" s="25">
        <f>U137</f>
        <v>471</v>
      </c>
      <c r="V136" s="25">
        <f t="shared" si="12"/>
        <v>72.461538461538467</v>
      </c>
      <c r="W136" s="154"/>
    </row>
    <row r="137" spans="1:23" ht="19.5" customHeight="1">
      <c r="A137" s="35" t="s">
        <v>118</v>
      </c>
      <c r="B137" s="24" t="s">
        <v>344</v>
      </c>
      <c r="C137" s="23" t="s">
        <v>178</v>
      </c>
      <c r="D137" s="24"/>
      <c r="E137" s="25">
        <f>E138</f>
        <v>650</v>
      </c>
      <c r="F137" s="25">
        <f>F138</f>
        <v>50</v>
      </c>
      <c r="G137" s="21">
        <f t="shared" si="14"/>
        <v>700</v>
      </c>
      <c r="H137" s="25"/>
      <c r="I137" s="21">
        <f t="shared" si="15"/>
        <v>700</v>
      </c>
      <c r="J137" s="25"/>
      <c r="K137" s="21">
        <f t="shared" si="16"/>
        <v>700</v>
      </c>
      <c r="L137" s="25"/>
      <c r="M137" s="21">
        <f t="shared" si="13"/>
        <v>700</v>
      </c>
      <c r="N137" s="25"/>
      <c r="O137" s="21">
        <f t="shared" si="10"/>
        <v>700</v>
      </c>
      <c r="P137" s="25"/>
      <c r="Q137" s="21">
        <f t="shared" si="11"/>
        <v>700</v>
      </c>
      <c r="R137" s="25"/>
      <c r="S137" s="25"/>
      <c r="T137" s="25">
        <f>T138</f>
        <v>650</v>
      </c>
      <c r="U137" s="25">
        <f>U138</f>
        <v>471</v>
      </c>
      <c r="V137" s="25">
        <f t="shared" si="12"/>
        <v>72.461538461538467</v>
      </c>
      <c r="W137" s="154"/>
    </row>
    <row r="138" spans="1:23" ht="30" customHeight="1">
      <c r="A138" s="10" t="s">
        <v>90</v>
      </c>
      <c r="B138" s="24" t="s">
        <v>344</v>
      </c>
      <c r="C138" s="23" t="s">
        <v>178</v>
      </c>
      <c r="D138" s="24" t="s">
        <v>89</v>
      </c>
      <c r="E138" s="25">
        <v>650</v>
      </c>
      <c r="F138" s="25">
        <v>50</v>
      </c>
      <c r="G138" s="21">
        <f t="shared" si="14"/>
        <v>700</v>
      </c>
      <c r="H138" s="25"/>
      <c r="I138" s="21">
        <f t="shared" si="15"/>
        <v>700</v>
      </c>
      <c r="J138" s="25"/>
      <c r="K138" s="21">
        <f t="shared" si="16"/>
        <v>700</v>
      </c>
      <c r="L138" s="25"/>
      <c r="M138" s="21">
        <f t="shared" si="13"/>
        <v>700</v>
      </c>
      <c r="N138" s="25"/>
      <c r="O138" s="21">
        <f t="shared" si="10"/>
        <v>700</v>
      </c>
      <c r="P138" s="25"/>
      <c r="Q138" s="21">
        <f t="shared" si="11"/>
        <v>700</v>
      </c>
      <c r="R138" s="25"/>
      <c r="S138" s="25"/>
      <c r="T138" s="25">
        <v>650</v>
      </c>
      <c r="U138" s="131">
        <v>471</v>
      </c>
      <c r="V138" s="25">
        <f t="shared" si="12"/>
        <v>72.461538461538467</v>
      </c>
      <c r="W138" s="154"/>
    </row>
    <row r="139" spans="1:23" ht="29.25" customHeight="1">
      <c r="A139" s="36" t="s">
        <v>348</v>
      </c>
      <c r="B139" s="24" t="s">
        <v>349</v>
      </c>
      <c r="C139" s="23" t="s">
        <v>166</v>
      </c>
      <c r="D139" s="24"/>
      <c r="E139" s="25">
        <f>SUM(E140,E142,E144)</f>
        <v>16778</v>
      </c>
      <c r="F139" s="25"/>
      <c r="G139" s="21">
        <f t="shared" si="14"/>
        <v>16778</v>
      </c>
      <c r="H139" s="25"/>
      <c r="I139" s="21">
        <f t="shared" si="15"/>
        <v>16778</v>
      </c>
      <c r="J139" s="25">
        <f>J140</f>
        <v>250</v>
      </c>
      <c r="K139" s="21">
        <f t="shared" si="16"/>
        <v>17028</v>
      </c>
      <c r="L139" s="25"/>
      <c r="M139" s="21">
        <f t="shared" si="13"/>
        <v>17028</v>
      </c>
      <c r="N139" s="25"/>
      <c r="O139" s="21">
        <f t="shared" si="10"/>
        <v>17028</v>
      </c>
      <c r="P139" s="25"/>
      <c r="Q139" s="21">
        <f t="shared" si="11"/>
        <v>17028</v>
      </c>
      <c r="R139" s="25"/>
      <c r="S139" s="25"/>
      <c r="T139" s="25">
        <f>T140+T142+T144</f>
        <v>17078</v>
      </c>
      <c r="U139" s="25">
        <f>U140+U142+U144</f>
        <v>15542.699999999999</v>
      </c>
      <c r="V139" s="25">
        <f t="shared" si="12"/>
        <v>91.0100714369364</v>
      </c>
      <c r="W139" s="154"/>
    </row>
    <row r="140" spans="1:23" ht="16.5" customHeight="1">
      <c r="A140" s="144" t="s">
        <v>815</v>
      </c>
      <c r="B140" s="24" t="s">
        <v>351</v>
      </c>
      <c r="C140" s="24" t="s">
        <v>166</v>
      </c>
      <c r="D140" s="24"/>
      <c r="E140" s="25">
        <f>E141</f>
        <v>2200</v>
      </c>
      <c r="F140" s="25"/>
      <c r="G140" s="21">
        <f t="shared" si="14"/>
        <v>2200</v>
      </c>
      <c r="H140" s="25"/>
      <c r="I140" s="21">
        <f t="shared" si="15"/>
        <v>2200</v>
      </c>
      <c r="J140" s="25">
        <f>J141</f>
        <v>250</v>
      </c>
      <c r="K140" s="21">
        <f t="shared" si="16"/>
        <v>2450</v>
      </c>
      <c r="L140" s="25"/>
      <c r="M140" s="21">
        <f t="shared" si="13"/>
        <v>2450</v>
      </c>
      <c r="N140" s="25"/>
      <c r="O140" s="21">
        <f t="shared" si="10"/>
        <v>2450</v>
      </c>
      <c r="P140" s="25"/>
      <c r="Q140" s="21">
        <f t="shared" si="11"/>
        <v>2450</v>
      </c>
      <c r="R140" s="25"/>
      <c r="S140" s="25"/>
      <c r="T140" s="25">
        <f>T141</f>
        <v>2450</v>
      </c>
      <c r="U140" s="25">
        <f>U141</f>
        <v>2229</v>
      </c>
      <c r="V140" s="25">
        <f t="shared" si="12"/>
        <v>90.979591836734699</v>
      </c>
      <c r="W140" s="154"/>
    </row>
    <row r="141" spans="1:23" ht="32.25" customHeight="1">
      <c r="A141" s="10" t="s">
        <v>90</v>
      </c>
      <c r="B141" s="24" t="s">
        <v>351</v>
      </c>
      <c r="C141" s="24" t="s">
        <v>166</v>
      </c>
      <c r="D141" s="24" t="s">
        <v>89</v>
      </c>
      <c r="E141" s="25">
        <v>2200</v>
      </c>
      <c r="F141" s="25"/>
      <c r="G141" s="21">
        <f t="shared" si="14"/>
        <v>2200</v>
      </c>
      <c r="H141" s="25"/>
      <c r="I141" s="21">
        <f t="shared" si="15"/>
        <v>2200</v>
      </c>
      <c r="J141" s="25">
        <v>250</v>
      </c>
      <c r="K141" s="21">
        <f t="shared" si="16"/>
        <v>2450</v>
      </c>
      <c r="L141" s="25"/>
      <c r="M141" s="21">
        <f t="shared" si="13"/>
        <v>2450</v>
      </c>
      <c r="N141" s="25"/>
      <c r="O141" s="21">
        <f t="shared" si="10"/>
        <v>2450</v>
      </c>
      <c r="P141" s="25"/>
      <c r="Q141" s="21">
        <f t="shared" si="11"/>
        <v>2450</v>
      </c>
      <c r="R141" s="25"/>
      <c r="S141" s="25"/>
      <c r="T141" s="131">
        <v>2450</v>
      </c>
      <c r="U141" s="131">
        <v>2229</v>
      </c>
      <c r="V141" s="25">
        <f t="shared" ref="V141:V203" si="23">U141/T141*100</f>
        <v>90.979591836734699</v>
      </c>
      <c r="W141" s="154"/>
    </row>
    <row r="142" spans="1:23" ht="19.5" customHeight="1">
      <c r="A142" s="144" t="s">
        <v>486</v>
      </c>
      <c r="B142" s="24" t="s">
        <v>352</v>
      </c>
      <c r="C142" s="24" t="s">
        <v>166</v>
      </c>
      <c r="D142" s="24"/>
      <c r="E142" s="25">
        <f>SUM(E143)</f>
        <v>1476</v>
      </c>
      <c r="F142" s="25"/>
      <c r="G142" s="21">
        <f t="shared" si="14"/>
        <v>1476</v>
      </c>
      <c r="H142" s="25"/>
      <c r="I142" s="21">
        <f t="shared" si="15"/>
        <v>1476</v>
      </c>
      <c r="J142" s="25"/>
      <c r="K142" s="21">
        <f t="shared" si="16"/>
        <v>1476</v>
      </c>
      <c r="L142" s="25"/>
      <c r="M142" s="21">
        <f t="shared" si="13"/>
        <v>1476</v>
      </c>
      <c r="N142" s="25"/>
      <c r="O142" s="21">
        <f t="shared" ref="O142:O205" si="24">M142+N142</f>
        <v>1476</v>
      </c>
      <c r="P142" s="25"/>
      <c r="Q142" s="21">
        <f t="shared" ref="Q142:Q205" si="25">O142+P142</f>
        <v>1476</v>
      </c>
      <c r="R142" s="25"/>
      <c r="S142" s="25"/>
      <c r="T142" s="25">
        <f t="shared" ref="T142:T201" si="26">P142+Q142+R142</f>
        <v>1476</v>
      </c>
      <c r="U142" s="25">
        <f>P142+Q142+R142</f>
        <v>1476</v>
      </c>
      <c r="V142" s="25">
        <f t="shared" si="23"/>
        <v>100</v>
      </c>
      <c r="W142" s="154"/>
    </row>
    <row r="143" spans="1:23" ht="21" customHeight="1">
      <c r="A143" s="35" t="s">
        <v>386</v>
      </c>
      <c r="B143" s="24" t="s">
        <v>352</v>
      </c>
      <c r="C143" s="23" t="s">
        <v>166</v>
      </c>
      <c r="D143" s="24" t="s">
        <v>387</v>
      </c>
      <c r="E143" s="25">
        <v>1476</v>
      </c>
      <c r="F143" s="25"/>
      <c r="G143" s="21">
        <f t="shared" si="14"/>
        <v>1476</v>
      </c>
      <c r="H143" s="25"/>
      <c r="I143" s="21">
        <f t="shared" si="15"/>
        <v>1476</v>
      </c>
      <c r="J143" s="25"/>
      <c r="K143" s="21">
        <f t="shared" si="16"/>
        <v>1476</v>
      </c>
      <c r="L143" s="25"/>
      <c r="M143" s="21">
        <f t="shared" ref="M143:M209" si="27">K143+L143</f>
        <v>1476</v>
      </c>
      <c r="N143" s="25"/>
      <c r="O143" s="21">
        <f t="shared" si="24"/>
        <v>1476</v>
      </c>
      <c r="P143" s="25"/>
      <c r="Q143" s="21">
        <f t="shared" si="25"/>
        <v>1476</v>
      </c>
      <c r="R143" s="25"/>
      <c r="S143" s="25"/>
      <c r="T143" s="131">
        <v>1476</v>
      </c>
      <c r="U143" s="131">
        <v>1476</v>
      </c>
      <c r="V143" s="25">
        <f t="shared" si="23"/>
        <v>100</v>
      </c>
      <c r="W143" s="154"/>
    </row>
    <row r="144" spans="1:23" ht="19.5" customHeight="1">
      <c r="A144" s="144" t="s">
        <v>816</v>
      </c>
      <c r="B144" s="24" t="s">
        <v>47</v>
      </c>
      <c r="C144" s="23" t="s">
        <v>166</v>
      </c>
      <c r="D144" s="24"/>
      <c r="E144" s="25">
        <f>E145</f>
        <v>13102</v>
      </c>
      <c r="F144" s="25"/>
      <c r="G144" s="21">
        <f t="shared" si="14"/>
        <v>13102</v>
      </c>
      <c r="H144" s="25"/>
      <c r="I144" s="21">
        <f t="shared" si="15"/>
        <v>13102</v>
      </c>
      <c r="J144" s="25"/>
      <c r="K144" s="21">
        <f t="shared" si="16"/>
        <v>13102</v>
      </c>
      <c r="L144" s="25"/>
      <c r="M144" s="21">
        <f t="shared" si="27"/>
        <v>13102</v>
      </c>
      <c r="N144" s="25"/>
      <c r="O144" s="21">
        <f t="shared" si="24"/>
        <v>13102</v>
      </c>
      <c r="P144" s="25"/>
      <c r="Q144" s="21">
        <f t="shared" si="25"/>
        <v>13102</v>
      </c>
      <c r="R144" s="25"/>
      <c r="S144" s="25"/>
      <c r="T144" s="25">
        <f>T145+T146</f>
        <v>13152</v>
      </c>
      <c r="U144" s="25">
        <f>U145+U146</f>
        <v>11837.699999999999</v>
      </c>
      <c r="V144" s="25">
        <f t="shared" si="23"/>
        <v>90.006843065693417</v>
      </c>
      <c r="W144" s="154"/>
    </row>
    <row r="145" spans="1:23" ht="20.25" customHeight="1">
      <c r="A145" s="35" t="s">
        <v>386</v>
      </c>
      <c r="B145" s="24" t="s">
        <v>353</v>
      </c>
      <c r="C145" s="23" t="s">
        <v>166</v>
      </c>
      <c r="D145" s="24" t="s">
        <v>387</v>
      </c>
      <c r="E145" s="25">
        <v>13102</v>
      </c>
      <c r="F145" s="25"/>
      <c r="G145" s="21">
        <f t="shared" si="14"/>
        <v>13102</v>
      </c>
      <c r="H145" s="25"/>
      <c r="I145" s="21">
        <f t="shared" ref="I145:I214" si="28">G145+H145</f>
        <v>13102</v>
      </c>
      <c r="J145" s="25"/>
      <c r="K145" s="21">
        <f t="shared" ref="K145:K213" si="29">I145+J145</f>
        <v>13102</v>
      </c>
      <c r="L145" s="25"/>
      <c r="M145" s="21">
        <f t="shared" si="27"/>
        <v>13102</v>
      </c>
      <c r="N145" s="25"/>
      <c r="O145" s="21">
        <f t="shared" si="24"/>
        <v>13102</v>
      </c>
      <c r="P145" s="25"/>
      <c r="Q145" s="21">
        <f t="shared" si="25"/>
        <v>13102</v>
      </c>
      <c r="R145" s="25"/>
      <c r="S145" s="25"/>
      <c r="T145" s="131">
        <v>12652</v>
      </c>
      <c r="U145" s="131">
        <v>11406.8</v>
      </c>
      <c r="V145" s="25">
        <f t="shared" si="23"/>
        <v>90.158077774264939</v>
      </c>
      <c r="W145" s="154"/>
    </row>
    <row r="146" spans="1:23" ht="20.25" customHeight="1">
      <c r="A146" s="51" t="s">
        <v>529</v>
      </c>
      <c r="B146" s="24" t="s">
        <v>44</v>
      </c>
      <c r="C146" s="23" t="s">
        <v>166</v>
      </c>
      <c r="D146" s="24" t="s">
        <v>387</v>
      </c>
      <c r="E146" s="25"/>
      <c r="F146" s="25"/>
      <c r="G146" s="21"/>
      <c r="H146" s="25"/>
      <c r="I146" s="21"/>
      <c r="J146" s="25"/>
      <c r="K146" s="21"/>
      <c r="L146" s="25"/>
      <c r="M146" s="21"/>
      <c r="N146" s="25"/>
      <c r="O146" s="21"/>
      <c r="P146" s="25"/>
      <c r="Q146" s="21"/>
      <c r="R146" s="25"/>
      <c r="S146" s="25"/>
      <c r="T146" s="25">
        <v>500</v>
      </c>
      <c r="U146" s="25">
        <v>430.9</v>
      </c>
      <c r="V146" s="25"/>
      <c r="W146" s="154"/>
    </row>
    <row r="147" spans="1:23" ht="29.25" customHeight="1">
      <c r="A147" s="20" t="s">
        <v>817</v>
      </c>
      <c r="B147" s="22" t="s">
        <v>345</v>
      </c>
      <c r="C147" s="22"/>
      <c r="D147" s="22"/>
      <c r="E147" s="21">
        <f>E148+E153</f>
        <v>3500</v>
      </c>
      <c r="F147" s="21">
        <f>F148+F153</f>
        <v>1700</v>
      </c>
      <c r="G147" s="21">
        <f t="shared" ref="G147:G215" si="30">E147+F147</f>
        <v>5200</v>
      </c>
      <c r="H147" s="21"/>
      <c r="I147" s="21">
        <f t="shared" si="28"/>
        <v>5200</v>
      </c>
      <c r="J147" s="21">
        <f>J148</f>
        <v>16638.3</v>
      </c>
      <c r="K147" s="21">
        <f t="shared" si="29"/>
        <v>21838.3</v>
      </c>
      <c r="L147" s="21"/>
      <c r="M147" s="21">
        <f t="shared" si="27"/>
        <v>21838.3</v>
      </c>
      <c r="N147" s="21"/>
      <c r="O147" s="21">
        <f t="shared" si="24"/>
        <v>21838.3</v>
      </c>
      <c r="P147" s="21"/>
      <c r="Q147" s="21">
        <f t="shared" si="25"/>
        <v>21838.3</v>
      </c>
      <c r="R147" s="21"/>
      <c r="S147" s="21">
        <f t="shared" ref="S147:U148" si="31">S148</f>
        <v>17</v>
      </c>
      <c r="T147" s="21">
        <f t="shared" si="31"/>
        <v>22532.600000000002</v>
      </c>
      <c r="U147" s="21">
        <f t="shared" si="31"/>
        <v>22531.9</v>
      </c>
      <c r="V147" s="25">
        <f t="shared" si="23"/>
        <v>99.996893390021569</v>
      </c>
      <c r="W147" s="154"/>
    </row>
    <row r="148" spans="1:23" ht="45" customHeight="1">
      <c r="A148" s="35" t="s">
        <v>346</v>
      </c>
      <c r="B148" s="24" t="s">
        <v>818</v>
      </c>
      <c r="C148" s="22"/>
      <c r="D148" s="22"/>
      <c r="E148" s="25">
        <f>E149</f>
        <v>3500</v>
      </c>
      <c r="F148" s="25">
        <f>F149</f>
        <v>1700</v>
      </c>
      <c r="G148" s="21">
        <f t="shared" si="30"/>
        <v>5200</v>
      </c>
      <c r="H148" s="25"/>
      <c r="I148" s="21">
        <f t="shared" si="28"/>
        <v>5200</v>
      </c>
      <c r="J148" s="25">
        <f>J149</f>
        <v>16638.3</v>
      </c>
      <c r="K148" s="21">
        <f t="shared" si="29"/>
        <v>21838.3</v>
      </c>
      <c r="L148" s="25"/>
      <c r="M148" s="21">
        <f t="shared" si="27"/>
        <v>21838.3</v>
      </c>
      <c r="N148" s="25"/>
      <c r="O148" s="21">
        <f t="shared" si="24"/>
        <v>21838.3</v>
      </c>
      <c r="P148" s="25"/>
      <c r="Q148" s="21">
        <f t="shared" si="25"/>
        <v>21838.3</v>
      </c>
      <c r="R148" s="25"/>
      <c r="S148" s="25">
        <f t="shared" si="31"/>
        <v>17</v>
      </c>
      <c r="T148" s="25">
        <f t="shared" si="31"/>
        <v>22532.600000000002</v>
      </c>
      <c r="U148" s="25">
        <f t="shared" si="31"/>
        <v>22531.9</v>
      </c>
      <c r="V148" s="25">
        <f t="shared" si="23"/>
        <v>99.996893390021569</v>
      </c>
      <c r="W148" s="154"/>
    </row>
    <row r="149" spans="1:23" ht="30" customHeight="1">
      <c r="A149" s="35" t="s">
        <v>481</v>
      </c>
      <c r="B149" s="24" t="s">
        <v>818</v>
      </c>
      <c r="C149" s="24"/>
      <c r="D149" s="22"/>
      <c r="E149" s="25">
        <f>SUM(E150)</f>
        <v>3500</v>
      </c>
      <c r="F149" s="25">
        <f>SUM(F150)</f>
        <v>1700</v>
      </c>
      <c r="G149" s="21">
        <f t="shared" si="30"/>
        <v>5200</v>
      </c>
      <c r="H149" s="25"/>
      <c r="I149" s="21">
        <f t="shared" si="28"/>
        <v>5200</v>
      </c>
      <c r="J149" s="25">
        <f>J150</f>
        <v>16638.3</v>
      </c>
      <c r="K149" s="21">
        <f t="shared" si="29"/>
        <v>21838.3</v>
      </c>
      <c r="L149" s="25"/>
      <c r="M149" s="21">
        <f t="shared" si="27"/>
        <v>21838.3</v>
      </c>
      <c r="N149" s="25"/>
      <c r="O149" s="21">
        <f t="shared" si="24"/>
        <v>21838.3</v>
      </c>
      <c r="P149" s="25"/>
      <c r="Q149" s="21">
        <f t="shared" si="25"/>
        <v>21838.3</v>
      </c>
      <c r="R149" s="25"/>
      <c r="S149" s="25">
        <f>S150</f>
        <v>17</v>
      </c>
      <c r="T149" s="25">
        <f>T150+T153</f>
        <v>22532.600000000002</v>
      </c>
      <c r="U149" s="25">
        <f>U150+U153</f>
        <v>22531.9</v>
      </c>
      <c r="V149" s="25">
        <f t="shared" si="23"/>
        <v>99.996893390021569</v>
      </c>
      <c r="W149" s="154"/>
    </row>
    <row r="150" spans="1:23" ht="18" customHeight="1">
      <c r="A150" s="35" t="s">
        <v>199</v>
      </c>
      <c r="B150" s="24" t="s">
        <v>43</v>
      </c>
      <c r="C150" s="24" t="s">
        <v>224</v>
      </c>
      <c r="D150" s="22"/>
      <c r="E150" s="25">
        <f>E151</f>
        <v>3500</v>
      </c>
      <c r="F150" s="25">
        <f>F151</f>
        <v>1700</v>
      </c>
      <c r="G150" s="21">
        <f t="shared" si="30"/>
        <v>5200</v>
      </c>
      <c r="H150" s="25"/>
      <c r="I150" s="21">
        <f t="shared" si="28"/>
        <v>5200</v>
      </c>
      <c r="J150" s="25">
        <f>J151</f>
        <v>16638.3</v>
      </c>
      <c r="K150" s="21">
        <f t="shared" si="29"/>
        <v>21838.3</v>
      </c>
      <c r="L150" s="25"/>
      <c r="M150" s="21">
        <f t="shared" si="27"/>
        <v>21838.3</v>
      </c>
      <c r="N150" s="25"/>
      <c r="O150" s="21">
        <f t="shared" si="24"/>
        <v>21838.3</v>
      </c>
      <c r="P150" s="25"/>
      <c r="Q150" s="21">
        <f t="shared" si="25"/>
        <v>21838.3</v>
      </c>
      <c r="R150" s="25"/>
      <c r="S150" s="25">
        <f>S151</f>
        <v>17</v>
      </c>
      <c r="T150" s="25">
        <f>T151</f>
        <v>387.9</v>
      </c>
      <c r="U150" s="25">
        <f>U151</f>
        <v>387.2</v>
      </c>
      <c r="V150" s="25">
        <f t="shared" si="23"/>
        <v>99.819541118845066</v>
      </c>
      <c r="W150" s="154"/>
    </row>
    <row r="151" spans="1:23" ht="18.75" customHeight="1">
      <c r="A151" s="35" t="s">
        <v>190</v>
      </c>
      <c r="B151" s="24" t="s">
        <v>43</v>
      </c>
      <c r="C151" s="24" t="s">
        <v>181</v>
      </c>
      <c r="D151" s="22"/>
      <c r="E151" s="25">
        <f>E152</f>
        <v>3500</v>
      </c>
      <c r="F151" s="25">
        <f>F152</f>
        <v>1700</v>
      </c>
      <c r="G151" s="21">
        <f t="shared" si="30"/>
        <v>5200</v>
      </c>
      <c r="H151" s="25"/>
      <c r="I151" s="21">
        <f t="shared" si="28"/>
        <v>5200</v>
      </c>
      <c r="J151" s="25">
        <f>J153</f>
        <v>16638.3</v>
      </c>
      <c r="K151" s="21">
        <f t="shared" si="29"/>
        <v>21838.3</v>
      </c>
      <c r="L151" s="25"/>
      <c r="M151" s="21">
        <f t="shared" si="27"/>
        <v>21838.3</v>
      </c>
      <c r="N151" s="25"/>
      <c r="O151" s="21">
        <f t="shared" si="24"/>
        <v>21838.3</v>
      </c>
      <c r="P151" s="25"/>
      <c r="Q151" s="21">
        <f t="shared" si="25"/>
        <v>21838.3</v>
      </c>
      <c r="R151" s="25"/>
      <c r="S151" s="25">
        <f>S152</f>
        <v>17</v>
      </c>
      <c r="T151" s="25">
        <f>T152</f>
        <v>387.9</v>
      </c>
      <c r="U151" s="25">
        <f>U152</f>
        <v>387.2</v>
      </c>
      <c r="V151" s="25">
        <f t="shared" si="23"/>
        <v>99.819541118845066</v>
      </c>
      <c r="W151" s="154"/>
    </row>
    <row r="152" spans="1:23" ht="30.75" customHeight="1">
      <c r="A152" s="10" t="s">
        <v>219</v>
      </c>
      <c r="B152" s="24" t="s">
        <v>43</v>
      </c>
      <c r="C152" s="24" t="s">
        <v>181</v>
      </c>
      <c r="D152" s="24" t="s">
        <v>217</v>
      </c>
      <c r="E152" s="25">
        <v>3500</v>
      </c>
      <c r="F152" s="25">
        <v>1700</v>
      </c>
      <c r="G152" s="21">
        <f t="shared" si="30"/>
        <v>5200</v>
      </c>
      <c r="H152" s="25"/>
      <c r="I152" s="21">
        <f t="shared" si="28"/>
        <v>5200</v>
      </c>
      <c r="J152" s="25"/>
      <c r="K152" s="21">
        <f t="shared" si="29"/>
        <v>5200</v>
      </c>
      <c r="L152" s="25"/>
      <c r="M152" s="21">
        <f t="shared" si="27"/>
        <v>5200</v>
      </c>
      <c r="N152" s="25"/>
      <c r="O152" s="21">
        <f t="shared" si="24"/>
        <v>5200</v>
      </c>
      <c r="P152" s="25"/>
      <c r="Q152" s="21">
        <f t="shared" si="25"/>
        <v>5200</v>
      </c>
      <c r="R152" s="25"/>
      <c r="S152" s="25">
        <v>17</v>
      </c>
      <c r="T152" s="25">
        <v>387.9</v>
      </c>
      <c r="U152" s="131">
        <v>387.2</v>
      </c>
      <c r="V152" s="25">
        <f t="shared" si="23"/>
        <v>99.819541118845066</v>
      </c>
      <c r="W152" s="154"/>
    </row>
    <row r="153" spans="1:23" ht="31.5" customHeight="1">
      <c r="A153" s="54" t="s">
        <v>482</v>
      </c>
      <c r="B153" s="24" t="s">
        <v>55</v>
      </c>
      <c r="C153" s="24" t="s">
        <v>181</v>
      </c>
      <c r="D153" s="24" t="s">
        <v>217</v>
      </c>
      <c r="E153" s="25">
        <v>0</v>
      </c>
      <c r="F153" s="25"/>
      <c r="G153" s="21">
        <f t="shared" si="30"/>
        <v>0</v>
      </c>
      <c r="H153" s="25"/>
      <c r="I153" s="21">
        <f t="shared" si="28"/>
        <v>0</v>
      </c>
      <c r="J153" s="25">
        <v>16638.3</v>
      </c>
      <c r="K153" s="21">
        <f t="shared" si="29"/>
        <v>16638.3</v>
      </c>
      <c r="L153" s="25"/>
      <c r="M153" s="21">
        <f t="shared" si="27"/>
        <v>16638.3</v>
      </c>
      <c r="N153" s="25"/>
      <c r="O153" s="21">
        <f t="shared" si="24"/>
        <v>16638.3</v>
      </c>
      <c r="P153" s="25"/>
      <c r="Q153" s="21">
        <f t="shared" si="25"/>
        <v>16638.3</v>
      </c>
      <c r="R153" s="25"/>
      <c r="S153" s="25"/>
      <c r="T153" s="25">
        <v>22144.7</v>
      </c>
      <c r="U153" s="131">
        <v>22144.7</v>
      </c>
      <c r="V153" s="25">
        <f t="shared" si="23"/>
        <v>100</v>
      </c>
      <c r="W153" s="154"/>
    </row>
    <row r="154" spans="1:23" ht="42.75" customHeight="1">
      <c r="A154" s="43" t="s">
        <v>668</v>
      </c>
      <c r="B154" s="22" t="s">
        <v>270</v>
      </c>
      <c r="C154" s="22"/>
      <c r="D154" s="145"/>
      <c r="E154" s="120">
        <f>SUM(E155)</f>
        <v>1300</v>
      </c>
      <c r="F154" s="146"/>
      <c r="G154" s="21">
        <f t="shared" si="30"/>
        <v>1300</v>
      </c>
      <c r="H154" s="146"/>
      <c r="I154" s="21">
        <f t="shared" si="28"/>
        <v>1300</v>
      </c>
      <c r="J154" s="146"/>
      <c r="K154" s="21">
        <f t="shared" si="29"/>
        <v>1300</v>
      </c>
      <c r="L154" s="146"/>
      <c r="M154" s="21">
        <f t="shared" si="27"/>
        <v>1300</v>
      </c>
      <c r="N154" s="146"/>
      <c r="O154" s="21">
        <f t="shared" si="24"/>
        <v>1300</v>
      </c>
      <c r="P154" s="120">
        <f>P155</f>
        <v>-500</v>
      </c>
      <c r="Q154" s="21">
        <f t="shared" si="25"/>
        <v>800</v>
      </c>
      <c r="R154" s="120"/>
      <c r="S154" s="120"/>
      <c r="T154" s="21">
        <f t="shared" ref="T154:U158" si="32">T155</f>
        <v>800</v>
      </c>
      <c r="U154" s="21">
        <f t="shared" si="32"/>
        <v>794.6</v>
      </c>
      <c r="V154" s="25">
        <f t="shared" si="23"/>
        <v>99.325000000000003</v>
      </c>
      <c r="W154" s="154"/>
    </row>
    <row r="155" spans="1:23" ht="41.25" customHeight="1">
      <c r="A155" s="35" t="s">
        <v>271</v>
      </c>
      <c r="B155" s="24" t="s">
        <v>272</v>
      </c>
      <c r="C155" s="24"/>
      <c r="D155" s="147"/>
      <c r="E155" s="131">
        <f>SUM(E156)</f>
        <v>1300</v>
      </c>
      <c r="F155" s="139"/>
      <c r="G155" s="21">
        <f t="shared" si="30"/>
        <v>1300</v>
      </c>
      <c r="H155" s="139"/>
      <c r="I155" s="21">
        <f t="shared" si="28"/>
        <v>1300</v>
      </c>
      <c r="J155" s="139"/>
      <c r="K155" s="21">
        <f t="shared" si="29"/>
        <v>1300</v>
      </c>
      <c r="L155" s="139"/>
      <c r="M155" s="21">
        <f t="shared" si="27"/>
        <v>1300</v>
      </c>
      <c r="N155" s="139"/>
      <c r="O155" s="21">
        <f t="shared" si="24"/>
        <v>1300</v>
      </c>
      <c r="P155" s="131">
        <f>P156</f>
        <v>-500</v>
      </c>
      <c r="Q155" s="21">
        <f t="shared" si="25"/>
        <v>800</v>
      </c>
      <c r="R155" s="131"/>
      <c r="S155" s="131"/>
      <c r="T155" s="25">
        <f t="shared" si="32"/>
        <v>800</v>
      </c>
      <c r="U155" s="25">
        <f t="shared" si="32"/>
        <v>794.6</v>
      </c>
      <c r="V155" s="25">
        <f t="shared" si="23"/>
        <v>99.325000000000003</v>
      </c>
      <c r="W155" s="154"/>
    </row>
    <row r="156" spans="1:23" ht="41.25" customHeight="1">
      <c r="A156" s="7" t="s">
        <v>669</v>
      </c>
      <c r="B156" s="24" t="s">
        <v>273</v>
      </c>
      <c r="C156" s="24"/>
      <c r="D156" s="147"/>
      <c r="E156" s="131">
        <f>SUM(E157)</f>
        <v>1300</v>
      </c>
      <c r="F156" s="139"/>
      <c r="G156" s="21">
        <f t="shared" si="30"/>
        <v>1300</v>
      </c>
      <c r="H156" s="139"/>
      <c r="I156" s="21">
        <f t="shared" si="28"/>
        <v>1300</v>
      </c>
      <c r="J156" s="139"/>
      <c r="K156" s="21">
        <f t="shared" si="29"/>
        <v>1300</v>
      </c>
      <c r="L156" s="139"/>
      <c r="M156" s="21">
        <f t="shared" si="27"/>
        <v>1300</v>
      </c>
      <c r="N156" s="139"/>
      <c r="O156" s="21">
        <f t="shared" si="24"/>
        <v>1300</v>
      </c>
      <c r="P156" s="131">
        <f>P157</f>
        <v>-500</v>
      </c>
      <c r="Q156" s="21">
        <f t="shared" si="25"/>
        <v>800</v>
      </c>
      <c r="R156" s="131"/>
      <c r="S156" s="131"/>
      <c r="T156" s="25">
        <f t="shared" si="32"/>
        <v>800</v>
      </c>
      <c r="U156" s="25">
        <f t="shared" si="32"/>
        <v>794.6</v>
      </c>
      <c r="V156" s="25">
        <f t="shared" si="23"/>
        <v>99.325000000000003</v>
      </c>
      <c r="W156" s="154"/>
    </row>
    <row r="157" spans="1:23" ht="19.5" customHeight="1">
      <c r="A157" s="35" t="s">
        <v>72</v>
      </c>
      <c r="B157" s="24" t="s">
        <v>273</v>
      </c>
      <c r="C157" s="28" t="s">
        <v>73</v>
      </c>
      <c r="D157" s="147"/>
      <c r="E157" s="131">
        <f>E158</f>
        <v>1300</v>
      </c>
      <c r="F157" s="139"/>
      <c r="G157" s="21">
        <f t="shared" si="30"/>
        <v>1300</v>
      </c>
      <c r="H157" s="139"/>
      <c r="I157" s="21">
        <f t="shared" si="28"/>
        <v>1300</v>
      </c>
      <c r="J157" s="139"/>
      <c r="K157" s="21">
        <f t="shared" si="29"/>
        <v>1300</v>
      </c>
      <c r="L157" s="139"/>
      <c r="M157" s="21">
        <f t="shared" si="27"/>
        <v>1300</v>
      </c>
      <c r="N157" s="139"/>
      <c r="O157" s="21">
        <f t="shared" si="24"/>
        <v>1300</v>
      </c>
      <c r="P157" s="131">
        <f>P158</f>
        <v>-500</v>
      </c>
      <c r="Q157" s="21">
        <f t="shared" si="25"/>
        <v>800</v>
      </c>
      <c r="R157" s="131"/>
      <c r="S157" s="131"/>
      <c r="T157" s="25">
        <f t="shared" si="32"/>
        <v>800</v>
      </c>
      <c r="U157" s="25">
        <f t="shared" si="32"/>
        <v>794.6</v>
      </c>
      <c r="V157" s="25">
        <f t="shared" si="23"/>
        <v>99.325000000000003</v>
      </c>
      <c r="W157" s="154"/>
    </row>
    <row r="158" spans="1:23" ht="18.75" customHeight="1">
      <c r="A158" s="45" t="s">
        <v>173</v>
      </c>
      <c r="B158" s="24" t="s">
        <v>273</v>
      </c>
      <c r="C158" s="24" t="s">
        <v>153</v>
      </c>
      <c r="D158" s="147"/>
      <c r="E158" s="131">
        <f>E159</f>
        <v>1300</v>
      </c>
      <c r="F158" s="139"/>
      <c r="G158" s="21">
        <f t="shared" si="30"/>
        <v>1300</v>
      </c>
      <c r="H158" s="139"/>
      <c r="I158" s="21">
        <f t="shared" si="28"/>
        <v>1300</v>
      </c>
      <c r="J158" s="139"/>
      <c r="K158" s="21">
        <f t="shared" si="29"/>
        <v>1300</v>
      </c>
      <c r="L158" s="139"/>
      <c r="M158" s="21">
        <f t="shared" si="27"/>
        <v>1300</v>
      </c>
      <c r="N158" s="139"/>
      <c r="O158" s="21">
        <f t="shared" si="24"/>
        <v>1300</v>
      </c>
      <c r="P158" s="131">
        <f>P159</f>
        <v>-500</v>
      </c>
      <c r="Q158" s="21">
        <f t="shared" si="25"/>
        <v>800</v>
      </c>
      <c r="R158" s="131"/>
      <c r="S158" s="131"/>
      <c r="T158" s="25">
        <f t="shared" si="32"/>
        <v>800</v>
      </c>
      <c r="U158" s="25">
        <f t="shared" si="32"/>
        <v>794.6</v>
      </c>
      <c r="V158" s="25">
        <f t="shared" si="23"/>
        <v>99.325000000000003</v>
      </c>
      <c r="W158" s="154"/>
    </row>
    <row r="159" spans="1:23" ht="30.75" customHeight="1">
      <c r="A159" s="10" t="s">
        <v>90</v>
      </c>
      <c r="B159" s="24" t="s">
        <v>273</v>
      </c>
      <c r="C159" s="24" t="s">
        <v>153</v>
      </c>
      <c r="D159" s="24" t="s">
        <v>89</v>
      </c>
      <c r="E159" s="25">
        <v>1300</v>
      </c>
      <c r="F159" s="25"/>
      <c r="G159" s="21">
        <f t="shared" si="30"/>
        <v>1300</v>
      </c>
      <c r="H159" s="25"/>
      <c r="I159" s="21">
        <f t="shared" si="28"/>
        <v>1300</v>
      </c>
      <c r="J159" s="25"/>
      <c r="K159" s="21">
        <f t="shared" si="29"/>
        <v>1300</v>
      </c>
      <c r="L159" s="25"/>
      <c r="M159" s="21">
        <f t="shared" si="27"/>
        <v>1300</v>
      </c>
      <c r="N159" s="25"/>
      <c r="O159" s="21">
        <f t="shared" si="24"/>
        <v>1300</v>
      </c>
      <c r="P159" s="25">
        <v>-500</v>
      </c>
      <c r="Q159" s="21">
        <f t="shared" si="25"/>
        <v>800</v>
      </c>
      <c r="R159" s="25"/>
      <c r="S159" s="25"/>
      <c r="T159" s="25">
        <v>800</v>
      </c>
      <c r="U159" s="131">
        <v>794.6</v>
      </c>
      <c r="V159" s="25">
        <f t="shared" si="23"/>
        <v>99.325000000000003</v>
      </c>
      <c r="W159" s="154"/>
    </row>
    <row r="160" spans="1:23" ht="63.75" hidden="1">
      <c r="A160" s="11" t="s">
        <v>819</v>
      </c>
      <c r="B160" s="22" t="s">
        <v>820</v>
      </c>
      <c r="C160" s="24"/>
      <c r="D160" s="24"/>
      <c r="E160" s="21">
        <v>0</v>
      </c>
      <c r="F160" s="25"/>
      <c r="G160" s="21">
        <f t="shared" si="30"/>
        <v>0</v>
      </c>
      <c r="H160" s="25"/>
      <c r="I160" s="21">
        <f t="shared" si="28"/>
        <v>0</v>
      </c>
      <c r="J160" s="25"/>
      <c r="K160" s="21">
        <f t="shared" si="29"/>
        <v>0</v>
      </c>
      <c r="L160" s="25"/>
      <c r="M160" s="21">
        <f t="shared" si="27"/>
        <v>0</v>
      </c>
      <c r="N160" s="25"/>
      <c r="O160" s="21">
        <f t="shared" si="24"/>
        <v>0</v>
      </c>
      <c r="P160" s="25"/>
      <c r="Q160" s="21">
        <f t="shared" si="25"/>
        <v>0</v>
      </c>
      <c r="R160" s="25"/>
      <c r="S160" s="25"/>
      <c r="T160" s="21">
        <f t="shared" si="26"/>
        <v>0</v>
      </c>
      <c r="U160" s="21">
        <f t="shared" ref="U160:U166" si="33">P160+Q160+R160</f>
        <v>0</v>
      </c>
      <c r="V160" s="25" t="e">
        <f t="shared" si="23"/>
        <v>#DIV/0!</v>
      </c>
      <c r="W160" s="154"/>
    </row>
    <row r="161" spans="1:23" ht="25.5" hidden="1">
      <c r="A161" s="14" t="s">
        <v>821</v>
      </c>
      <c r="B161" s="22" t="s">
        <v>822</v>
      </c>
      <c r="C161" s="22"/>
      <c r="D161" s="22"/>
      <c r="E161" s="21">
        <f>E162</f>
        <v>0</v>
      </c>
      <c r="F161" s="21"/>
      <c r="G161" s="21">
        <f t="shared" si="30"/>
        <v>0</v>
      </c>
      <c r="H161" s="21"/>
      <c r="I161" s="21">
        <f t="shared" si="28"/>
        <v>0</v>
      </c>
      <c r="J161" s="21"/>
      <c r="K161" s="21">
        <f t="shared" si="29"/>
        <v>0</v>
      </c>
      <c r="L161" s="21"/>
      <c r="M161" s="21">
        <f t="shared" si="27"/>
        <v>0</v>
      </c>
      <c r="N161" s="21"/>
      <c r="O161" s="21">
        <f t="shared" si="24"/>
        <v>0</v>
      </c>
      <c r="P161" s="21"/>
      <c r="Q161" s="21">
        <f t="shared" si="25"/>
        <v>0</v>
      </c>
      <c r="R161" s="21"/>
      <c r="S161" s="21"/>
      <c r="T161" s="21">
        <f t="shared" si="26"/>
        <v>0</v>
      </c>
      <c r="U161" s="21">
        <f t="shared" si="33"/>
        <v>0</v>
      </c>
      <c r="V161" s="25" t="e">
        <f t="shared" si="23"/>
        <v>#DIV/0!</v>
      </c>
      <c r="W161" s="154"/>
    </row>
    <row r="162" spans="1:23" ht="51" hidden="1">
      <c r="A162" s="7" t="s">
        <v>823</v>
      </c>
      <c r="B162" s="24" t="s">
        <v>824</v>
      </c>
      <c r="C162" s="24"/>
      <c r="D162" s="24"/>
      <c r="E162" s="25">
        <v>0</v>
      </c>
      <c r="F162" s="25"/>
      <c r="G162" s="21">
        <f t="shared" si="30"/>
        <v>0</v>
      </c>
      <c r="H162" s="25"/>
      <c r="I162" s="21">
        <f t="shared" si="28"/>
        <v>0</v>
      </c>
      <c r="J162" s="25"/>
      <c r="K162" s="21">
        <f t="shared" si="29"/>
        <v>0</v>
      </c>
      <c r="L162" s="25"/>
      <c r="M162" s="21">
        <f t="shared" si="27"/>
        <v>0</v>
      </c>
      <c r="N162" s="25"/>
      <c r="O162" s="21">
        <f t="shared" si="24"/>
        <v>0</v>
      </c>
      <c r="P162" s="25"/>
      <c r="Q162" s="21">
        <f t="shared" si="25"/>
        <v>0</v>
      </c>
      <c r="R162" s="25"/>
      <c r="S162" s="25"/>
      <c r="T162" s="21">
        <f t="shared" si="26"/>
        <v>0</v>
      </c>
      <c r="U162" s="21">
        <f t="shared" si="33"/>
        <v>0</v>
      </c>
      <c r="V162" s="25" t="e">
        <f t="shared" si="23"/>
        <v>#DIV/0!</v>
      </c>
      <c r="W162" s="154"/>
    </row>
    <row r="163" spans="1:23" ht="38.25" hidden="1">
      <c r="A163" s="10" t="s">
        <v>825</v>
      </c>
      <c r="B163" s="24" t="s">
        <v>826</v>
      </c>
      <c r="C163" s="24"/>
      <c r="D163" s="24"/>
      <c r="E163" s="25">
        <v>0</v>
      </c>
      <c r="F163" s="25"/>
      <c r="G163" s="21">
        <f t="shared" si="30"/>
        <v>0</v>
      </c>
      <c r="H163" s="25"/>
      <c r="I163" s="21">
        <f t="shared" si="28"/>
        <v>0</v>
      </c>
      <c r="J163" s="25"/>
      <c r="K163" s="21">
        <f t="shared" si="29"/>
        <v>0</v>
      </c>
      <c r="L163" s="25"/>
      <c r="M163" s="21">
        <f t="shared" si="27"/>
        <v>0</v>
      </c>
      <c r="N163" s="25"/>
      <c r="O163" s="21">
        <f t="shared" si="24"/>
        <v>0</v>
      </c>
      <c r="P163" s="25"/>
      <c r="Q163" s="21">
        <f t="shared" si="25"/>
        <v>0</v>
      </c>
      <c r="R163" s="25"/>
      <c r="S163" s="25"/>
      <c r="T163" s="21">
        <f t="shared" si="26"/>
        <v>0</v>
      </c>
      <c r="U163" s="21">
        <f t="shared" si="33"/>
        <v>0</v>
      </c>
      <c r="V163" s="25" t="e">
        <f t="shared" si="23"/>
        <v>#DIV/0!</v>
      </c>
      <c r="W163" s="154"/>
    </row>
    <row r="164" spans="1:23" ht="20.25" hidden="1" customHeight="1">
      <c r="A164" s="35" t="s">
        <v>199</v>
      </c>
      <c r="B164" s="24" t="s">
        <v>826</v>
      </c>
      <c r="C164" s="24" t="s">
        <v>224</v>
      </c>
      <c r="D164" s="24"/>
      <c r="E164" s="25">
        <f>E165</f>
        <v>0</v>
      </c>
      <c r="F164" s="25"/>
      <c r="G164" s="21">
        <f t="shared" si="30"/>
        <v>0</v>
      </c>
      <c r="H164" s="25"/>
      <c r="I164" s="21">
        <f t="shared" si="28"/>
        <v>0</v>
      </c>
      <c r="J164" s="25"/>
      <c r="K164" s="21">
        <f t="shared" si="29"/>
        <v>0</v>
      </c>
      <c r="L164" s="25"/>
      <c r="M164" s="21">
        <f t="shared" si="27"/>
        <v>0</v>
      </c>
      <c r="N164" s="25"/>
      <c r="O164" s="21">
        <f t="shared" si="24"/>
        <v>0</v>
      </c>
      <c r="P164" s="25"/>
      <c r="Q164" s="21">
        <f t="shared" si="25"/>
        <v>0</v>
      </c>
      <c r="R164" s="25"/>
      <c r="S164" s="25"/>
      <c r="T164" s="21">
        <f t="shared" si="26"/>
        <v>0</v>
      </c>
      <c r="U164" s="21">
        <f t="shared" si="33"/>
        <v>0</v>
      </c>
      <c r="V164" s="25" t="e">
        <f t="shared" si="23"/>
        <v>#DIV/0!</v>
      </c>
      <c r="W164" s="154"/>
    </row>
    <row r="165" spans="1:23" ht="18.75" hidden="1" customHeight="1">
      <c r="A165" s="35" t="s">
        <v>190</v>
      </c>
      <c r="B165" s="24" t="s">
        <v>826</v>
      </c>
      <c r="C165" s="24" t="s">
        <v>181</v>
      </c>
      <c r="D165" s="24"/>
      <c r="E165" s="25">
        <f>E166</f>
        <v>0</v>
      </c>
      <c r="F165" s="25"/>
      <c r="G165" s="21">
        <f t="shared" si="30"/>
        <v>0</v>
      </c>
      <c r="H165" s="25"/>
      <c r="I165" s="21">
        <f t="shared" si="28"/>
        <v>0</v>
      </c>
      <c r="J165" s="25"/>
      <c r="K165" s="21">
        <f t="shared" si="29"/>
        <v>0</v>
      </c>
      <c r="L165" s="25"/>
      <c r="M165" s="21">
        <f t="shared" si="27"/>
        <v>0</v>
      </c>
      <c r="N165" s="25"/>
      <c r="O165" s="21">
        <f t="shared" si="24"/>
        <v>0</v>
      </c>
      <c r="P165" s="25"/>
      <c r="Q165" s="21">
        <f t="shared" si="25"/>
        <v>0</v>
      </c>
      <c r="R165" s="25"/>
      <c r="S165" s="25"/>
      <c r="T165" s="21">
        <f t="shared" si="26"/>
        <v>0</v>
      </c>
      <c r="U165" s="21">
        <f t="shared" si="33"/>
        <v>0</v>
      </c>
      <c r="V165" s="25" t="e">
        <f t="shared" si="23"/>
        <v>#DIV/0!</v>
      </c>
      <c r="W165" s="154"/>
    </row>
    <row r="166" spans="1:23" ht="30" hidden="1" customHeight="1">
      <c r="A166" s="10" t="s">
        <v>219</v>
      </c>
      <c r="B166" s="24" t="s">
        <v>826</v>
      </c>
      <c r="C166" s="24" t="s">
        <v>181</v>
      </c>
      <c r="D166" s="24" t="s">
        <v>217</v>
      </c>
      <c r="E166" s="25">
        <v>0</v>
      </c>
      <c r="F166" s="25"/>
      <c r="G166" s="21">
        <f t="shared" si="30"/>
        <v>0</v>
      </c>
      <c r="H166" s="25"/>
      <c r="I166" s="21">
        <f t="shared" si="28"/>
        <v>0</v>
      </c>
      <c r="J166" s="25"/>
      <c r="K166" s="21">
        <f t="shared" si="29"/>
        <v>0</v>
      </c>
      <c r="L166" s="25"/>
      <c r="M166" s="21">
        <f t="shared" si="27"/>
        <v>0</v>
      </c>
      <c r="N166" s="25"/>
      <c r="O166" s="21">
        <f t="shared" si="24"/>
        <v>0</v>
      </c>
      <c r="P166" s="25"/>
      <c r="Q166" s="21">
        <f t="shared" si="25"/>
        <v>0</v>
      </c>
      <c r="R166" s="25"/>
      <c r="S166" s="25"/>
      <c r="T166" s="21">
        <f t="shared" si="26"/>
        <v>0</v>
      </c>
      <c r="U166" s="21">
        <f t="shared" si="33"/>
        <v>0</v>
      </c>
      <c r="V166" s="25" t="e">
        <f t="shared" si="23"/>
        <v>#DIV/0!</v>
      </c>
      <c r="W166" s="154"/>
    </row>
    <row r="167" spans="1:23" ht="44.25" customHeight="1">
      <c r="A167" s="41" t="s">
        <v>677</v>
      </c>
      <c r="B167" s="22" t="s">
        <v>298</v>
      </c>
      <c r="C167" s="22"/>
      <c r="D167" s="22"/>
      <c r="E167" s="21">
        <f>SUM(E168)</f>
        <v>4000</v>
      </c>
      <c r="F167" s="21">
        <f>SUM(F168)</f>
        <v>3160</v>
      </c>
      <c r="G167" s="21">
        <f t="shared" si="30"/>
        <v>7160</v>
      </c>
      <c r="H167" s="21">
        <f t="shared" ref="H167:H169" si="34">H168</f>
        <v>2200</v>
      </c>
      <c r="I167" s="21">
        <f t="shared" si="28"/>
        <v>9360</v>
      </c>
      <c r="J167" s="21"/>
      <c r="K167" s="21">
        <f t="shared" si="29"/>
        <v>9360</v>
      </c>
      <c r="L167" s="21"/>
      <c r="M167" s="21">
        <f t="shared" si="27"/>
        <v>9360</v>
      </c>
      <c r="N167" s="21"/>
      <c r="O167" s="21">
        <f t="shared" si="24"/>
        <v>9360</v>
      </c>
      <c r="P167" s="21"/>
      <c r="Q167" s="21">
        <f t="shared" si="25"/>
        <v>9360</v>
      </c>
      <c r="R167" s="21"/>
      <c r="S167" s="21"/>
      <c r="T167" s="21">
        <f t="shared" ref="T167:U170" si="35">T168</f>
        <v>10360</v>
      </c>
      <c r="U167" s="21">
        <f t="shared" si="35"/>
        <v>10242</v>
      </c>
      <c r="V167" s="25">
        <f t="shared" si="23"/>
        <v>98.861003861003866</v>
      </c>
      <c r="W167" s="154"/>
    </row>
    <row r="168" spans="1:23" ht="31.5" customHeight="1">
      <c r="A168" s="35" t="s">
        <v>299</v>
      </c>
      <c r="B168" s="24" t="s">
        <v>300</v>
      </c>
      <c r="C168" s="24"/>
      <c r="D168" s="24"/>
      <c r="E168" s="25">
        <f>SUM(E169)</f>
        <v>4000</v>
      </c>
      <c r="F168" s="25">
        <f>SUM(F169)</f>
        <v>3160</v>
      </c>
      <c r="G168" s="21">
        <f t="shared" si="30"/>
        <v>7160</v>
      </c>
      <c r="H168" s="25">
        <f t="shared" si="34"/>
        <v>2200</v>
      </c>
      <c r="I168" s="21">
        <f t="shared" si="28"/>
        <v>9360</v>
      </c>
      <c r="J168" s="25"/>
      <c r="K168" s="21">
        <f t="shared" si="29"/>
        <v>9360</v>
      </c>
      <c r="L168" s="25"/>
      <c r="M168" s="21">
        <f t="shared" si="27"/>
        <v>9360</v>
      </c>
      <c r="N168" s="25"/>
      <c r="O168" s="21">
        <f t="shared" si="24"/>
        <v>9360</v>
      </c>
      <c r="P168" s="25"/>
      <c r="Q168" s="21">
        <f t="shared" si="25"/>
        <v>9360</v>
      </c>
      <c r="R168" s="25"/>
      <c r="S168" s="25"/>
      <c r="T168" s="21">
        <f t="shared" si="35"/>
        <v>10360</v>
      </c>
      <c r="U168" s="21">
        <f t="shared" si="35"/>
        <v>10242</v>
      </c>
      <c r="V168" s="25">
        <f t="shared" si="23"/>
        <v>98.861003861003866</v>
      </c>
      <c r="W168" s="154"/>
    </row>
    <row r="169" spans="1:23" ht="30.75" customHeight="1">
      <c r="A169" s="10" t="s">
        <v>222</v>
      </c>
      <c r="B169" s="24" t="s">
        <v>301</v>
      </c>
      <c r="C169" s="24"/>
      <c r="D169" s="24"/>
      <c r="E169" s="25">
        <f>E170</f>
        <v>4000</v>
      </c>
      <c r="F169" s="25">
        <f>F170</f>
        <v>3160</v>
      </c>
      <c r="G169" s="21">
        <f t="shared" si="30"/>
        <v>7160</v>
      </c>
      <c r="H169" s="25">
        <f t="shared" si="34"/>
        <v>2200</v>
      </c>
      <c r="I169" s="21">
        <f t="shared" si="28"/>
        <v>9360</v>
      </c>
      <c r="J169" s="25"/>
      <c r="K169" s="21">
        <f t="shared" si="29"/>
        <v>9360</v>
      </c>
      <c r="L169" s="25"/>
      <c r="M169" s="21">
        <f t="shared" si="27"/>
        <v>9360</v>
      </c>
      <c r="N169" s="25"/>
      <c r="O169" s="21">
        <f t="shared" si="24"/>
        <v>9360</v>
      </c>
      <c r="P169" s="25"/>
      <c r="Q169" s="21">
        <f t="shared" si="25"/>
        <v>9360</v>
      </c>
      <c r="R169" s="25"/>
      <c r="S169" s="25"/>
      <c r="T169" s="21">
        <f t="shared" si="35"/>
        <v>10360</v>
      </c>
      <c r="U169" s="21">
        <f t="shared" si="35"/>
        <v>10242</v>
      </c>
      <c r="V169" s="25">
        <f t="shared" si="23"/>
        <v>98.861003861003866</v>
      </c>
      <c r="W169" s="154"/>
    </row>
    <row r="170" spans="1:23" ht="18.75" customHeight="1">
      <c r="A170" s="35" t="s">
        <v>72</v>
      </c>
      <c r="B170" s="24" t="s">
        <v>301</v>
      </c>
      <c r="C170" s="28" t="s">
        <v>73</v>
      </c>
      <c r="D170" s="24"/>
      <c r="E170" s="25">
        <f>E171</f>
        <v>4000</v>
      </c>
      <c r="F170" s="25">
        <f>F171</f>
        <v>3160</v>
      </c>
      <c r="G170" s="21">
        <f t="shared" si="30"/>
        <v>7160</v>
      </c>
      <c r="H170" s="25">
        <f>H171</f>
        <v>2200</v>
      </c>
      <c r="I170" s="21">
        <f t="shared" si="28"/>
        <v>9360</v>
      </c>
      <c r="J170" s="25"/>
      <c r="K170" s="21">
        <f t="shared" si="29"/>
        <v>9360</v>
      </c>
      <c r="L170" s="25"/>
      <c r="M170" s="21">
        <f t="shared" si="27"/>
        <v>9360</v>
      </c>
      <c r="N170" s="25"/>
      <c r="O170" s="21">
        <f t="shared" si="24"/>
        <v>9360</v>
      </c>
      <c r="P170" s="25"/>
      <c r="Q170" s="21">
        <f t="shared" si="25"/>
        <v>9360</v>
      </c>
      <c r="R170" s="25"/>
      <c r="S170" s="25"/>
      <c r="T170" s="21">
        <f t="shared" si="35"/>
        <v>10360</v>
      </c>
      <c r="U170" s="21">
        <f t="shared" si="35"/>
        <v>10242</v>
      </c>
      <c r="V170" s="25">
        <f t="shared" si="23"/>
        <v>98.861003861003866</v>
      </c>
      <c r="W170" s="154"/>
    </row>
    <row r="171" spans="1:23" ht="20.25" customHeight="1">
      <c r="A171" s="45" t="s">
        <v>173</v>
      </c>
      <c r="B171" s="24" t="s">
        <v>827</v>
      </c>
      <c r="C171" s="24" t="s">
        <v>153</v>
      </c>
      <c r="D171" s="24"/>
      <c r="E171" s="25">
        <f>E172+E173</f>
        <v>4000</v>
      </c>
      <c r="F171" s="25">
        <f>F172+F173</f>
        <v>3160</v>
      </c>
      <c r="G171" s="21">
        <f t="shared" si="30"/>
        <v>7160</v>
      </c>
      <c r="H171" s="25">
        <f>H173</f>
        <v>2200</v>
      </c>
      <c r="I171" s="21">
        <f t="shared" si="28"/>
        <v>9360</v>
      </c>
      <c r="J171" s="25"/>
      <c r="K171" s="21">
        <f t="shared" si="29"/>
        <v>9360</v>
      </c>
      <c r="L171" s="25"/>
      <c r="M171" s="21">
        <f t="shared" si="27"/>
        <v>9360</v>
      </c>
      <c r="N171" s="25"/>
      <c r="O171" s="21">
        <f t="shared" si="24"/>
        <v>9360</v>
      </c>
      <c r="P171" s="25"/>
      <c r="Q171" s="21">
        <f t="shared" si="25"/>
        <v>9360</v>
      </c>
      <c r="R171" s="25"/>
      <c r="S171" s="25"/>
      <c r="T171" s="21">
        <f>T172+T173</f>
        <v>10360</v>
      </c>
      <c r="U171" s="21">
        <f>U172+U173</f>
        <v>10242</v>
      </c>
      <c r="V171" s="25">
        <f t="shared" si="23"/>
        <v>98.861003861003866</v>
      </c>
      <c r="W171" s="154"/>
    </row>
    <row r="172" spans="1:23" ht="29.25" customHeight="1">
      <c r="A172" s="10" t="s">
        <v>90</v>
      </c>
      <c r="B172" s="24" t="s">
        <v>301</v>
      </c>
      <c r="C172" s="24" t="s">
        <v>153</v>
      </c>
      <c r="D172" s="24" t="s">
        <v>89</v>
      </c>
      <c r="E172" s="25">
        <v>3000</v>
      </c>
      <c r="F172" s="25"/>
      <c r="G172" s="21">
        <f t="shared" si="30"/>
        <v>3000</v>
      </c>
      <c r="H172" s="25"/>
      <c r="I172" s="21">
        <f t="shared" si="28"/>
        <v>3000</v>
      </c>
      <c r="J172" s="25"/>
      <c r="K172" s="21">
        <f t="shared" si="29"/>
        <v>3000</v>
      </c>
      <c r="L172" s="25"/>
      <c r="M172" s="21">
        <f t="shared" si="27"/>
        <v>3000</v>
      </c>
      <c r="N172" s="25"/>
      <c r="O172" s="21">
        <f t="shared" si="24"/>
        <v>3000</v>
      </c>
      <c r="P172" s="25"/>
      <c r="Q172" s="21">
        <f t="shared" si="25"/>
        <v>3000</v>
      </c>
      <c r="R172" s="25"/>
      <c r="S172" s="25"/>
      <c r="T172" s="25">
        <v>3000</v>
      </c>
      <c r="U172" s="131">
        <v>2882</v>
      </c>
      <c r="V172" s="25">
        <f t="shared" si="23"/>
        <v>96.066666666666663</v>
      </c>
      <c r="W172" s="154"/>
    </row>
    <row r="173" spans="1:23" ht="31.5" customHeight="1">
      <c r="A173" s="10" t="s">
        <v>90</v>
      </c>
      <c r="B173" s="24" t="s">
        <v>702</v>
      </c>
      <c r="C173" s="24" t="s">
        <v>153</v>
      </c>
      <c r="D173" s="24" t="s">
        <v>89</v>
      </c>
      <c r="E173" s="25">
        <v>1000</v>
      </c>
      <c r="F173" s="25">
        <v>3160</v>
      </c>
      <c r="G173" s="21">
        <f t="shared" si="30"/>
        <v>4160</v>
      </c>
      <c r="H173" s="25">
        <v>2200</v>
      </c>
      <c r="I173" s="21">
        <f t="shared" si="28"/>
        <v>6360</v>
      </c>
      <c r="J173" s="25"/>
      <c r="K173" s="21">
        <f t="shared" si="29"/>
        <v>6360</v>
      </c>
      <c r="L173" s="25"/>
      <c r="M173" s="21">
        <f t="shared" si="27"/>
        <v>6360</v>
      </c>
      <c r="N173" s="25"/>
      <c r="O173" s="21">
        <f t="shared" si="24"/>
        <v>6360</v>
      </c>
      <c r="P173" s="25"/>
      <c r="Q173" s="21">
        <f t="shared" si="25"/>
        <v>6360</v>
      </c>
      <c r="R173" s="25"/>
      <c r="S173" s="25"/>
      <c r="T173" s="25">
        <v>7360</v>
      </c>
      <c r="U173" s="131">
        <v>7360</v>
      </c>
      <c r="V173" s="25">
        <f t="shared" si="23"/>
        <v>100</v>
      </c>
      <c r="W173" s="154"/>
    </row>
    <row r="174" spans="1:23" ht="55.5" customHeight="1">
      <c r="A174" s="20" t="s">
        <v>828</v>
      </c>
      <c r="B174" s="22" t="s">
        <v>306</v>
      </c>
      <c r="C174" s="22"/>
      <c r="D174" s="22"/>
      <c r="E174" s="21">
        <f>E175</f>
        <v>42559.6</v>
      </c>
      <c r="F174" s="21">
        <f>F175</f>
        <v>1258</v>
      </c>
      <c r="G174" s="21">
        <f t="shared" si="30"/>
        <v>43817.599999999999</v>
      </c>
      <c r="H174" s="21">
        <v>6300</v>
      </c>
      <c r="I174" s="21">
        <f t="shared" si="28"/>
        <v>50117.599999999999</v>
      </c>
      <c r="J174" s="21"/>
      <c r="K174" s="21">
        <f t="shared" si="29"/>
        <v>50117.599999999999</v>
      </c>
      <c r="L174" s="21"/>
      <c r="M174" s="21">
        <f t="shared" si="27"/>
        <v>50117.599999999999</v>
      </c>
      <c r="N174" s="21"/>
      <c r="O174" s="21">
        <f t="shared" si="24"/>
        <v>50117.599999999999</v>
      </c>
      <c r="P174" s="21"/>
      <c r="Q174" s="21">
        <f t="shared" si="25"/>
        <v>50117.599999999999</v>
      </c>
      <c r="R174" s="21">
        <f>R175</f>
        <v>37070</v>
      </c>
      <c r="S174" s="21">
        <f>S175</f>
        <v>52116</v>
      </c>
      <c r="T174" s="21">
        <f>T175</f>
        <v>138263.20000000001</v>
      </c>
      <c r="U174" s="21">
        <f>U175</f>
        <v>85766.1</v>
      </c>
      <c r="V174" s="25">
        <f t="shared" si="23"/>
        <v>62.031039351034835</v>
      </c>
      <c r="W174" s="154"/>
    </row>
    <row r="175" spans="1:23" ht="40.5" customHeight="1">
      <c r="A175" s="40" t="s">
        <v>829</v>
      </c>
      <c r="B175" s="24" t="s">
        <v>307</v>
      </c>
      <c r="C175" s="24"/>
      <c r="D175" s="24"/>
      <c r="E175" s="25">
        <f>E176+E184</f>
        <v>42559.6</v>
      </c>
      <c r="F175" s="25">
        <f>F176+F184</f>
        <v>1258</v>
      </c>
      <c r="G175" s="21">
        <f t="shared" si="30"/>
        <v>43817.599999999999</v>
      </c>
      <c r="H175" s="25">
        <v>6300</v>
      </c>
      <c r="I175" s="21">
        <f t="shared" si="28"/>
        <v>50117.599999999999</v>
      </c>
      <c r="J175" s="25"/>
      <c r="K175" s="21">
        <f t="shared" si="29"/>
        <v>50117.599999999999</v>
      </c>
      <c r="L175" s="25"/>
      <c r="M175" s="21">
        <f t="shared" si="27"/>
        <v>50117.599999999999</v>
      </c>
      <c r="N175" s="25"/>
      <c r="O175" s="21">
        <f t="shared" si="24"/>
        <v>50117.599999999999</v>
      </c>
      <c r="P175" s="25"/>
      <c r="Q175" s="21">
        <f t="shared" si="25"/>
        <v>50117.599999999999</v>
      </c>
      <c r="R175" s="25">
        <f>R184+R183</f>
        <v>37070</v>
      </c>
      <c r="S175" s="25">
        <f>S184+S183</f>
        <v>52116</v>
      </c>
      <c r="T175" s="25">
        <f>T176+T184</f>
        <v>138263.20000000001</v>
      </c>
      <c r="U175" s="25">
        <f>U176+U184</f>
        <v>85766.1</v>
      </c>
      <c r="V175" s="25">
        <f t="shared" si="23"/>
        <v>62.031039351034835</v>
      </c>
      <c r="W175" s="154"/>
    </row>
    <row r="176" spans="1:23" ht="27.75" customHeight="1">
      <c r="A176" s="45" t="s">
        <v>830</v>
      </c>
      <c r="B176" s="24" t="s">
        <v>831</v>
      </c>
      <c r="C176" s="24"/>
      <c r="D176" s="24"/>
      <c r="E176" s="25">
        <f>E179+E183</f>
        <v>21180</v>
      </c>
      <c r="F176" s="25">
        <f>F179+F183</f>
        <v>1258</v>
      </c>
      <c r="G176" s="21">
        <f t="shared" si="30"/>
        <v>22438</v>
      </c>
      <c r="H176" s="25">
        <v>6300</v>
      </c>
      <c r="I176" s="21">
        <f t="shared" si="28"/>
        <v>28738</v>
      </c>
      <c r="J176" s="25"/>
      <c r="K176" s="21">
        <f t="shared" si="29"/>
        <v>28738</v>
      </c>
      <c r="L176" s="25"/>
      <c r="M176" s="21">
        <f t="shared" si="27"/>
        <v>28738</v>
      </c>
      <c r="N176" s="25"/>
      <c r="O176" s="21">
        <f t="shared" si="24"/>
        <v>28738</v>
      </c>
      <c r="P176" s="25"/>
      <c r="Q176" s="21">
        <f t="shared" si="25"/>
        <v>28738</v>
      </c>
      <c r="R176" s="25"/>
      <c r="S176" s="25"/>
      <c r="T176" s="25">
        <f>T177+T182</f>
        <v>30213.599999999999</v>
      </c>
      <c r="U176" s="25">
        <f>U177+U182</f>
        <v>28766.2</v>
      </c>
      <c r="V176" s="25">
        <f t="shared" si="23"/>
        <v>95.209442105541882</v>
      </c>
      <c r="W176" s="154"/>
    </row>
    <row r="177" spans="1:23" ht="18" customHeight="1">
      <c r="A177" s="35" t="s">
        <v>72</v>
      </c>
      <c r="B177" s="24" t="s">
        <v>831</v>
      </c>
      <c r="C177" s="28" t="s">
        <v>73</v>
      </c>
      <c r="D177" s="24"/>
      <c r="E177" s="25">
        <f>E178</f>
        <v>20054</v>
      </c>
      <c r="F177" s="25">
        <f>F178</f>
        <v>1258</v>
      </c>
      <c r="G177" s="21">
        <f t="shared" si="30"/>
        <v>21312</v>
      </c>
      <c r="H177" s="25">
        <v>6300</v>
      </c>
      <c r="I177" s="21">
        <f t="shared" si="28"/>
        <v>27612</v>
      </c>
      <c r="J177" s="25"/>
      <c r="K177" s="21">
        <f t="shared" si="29"/>
        <v>27612</v>
      </c>
      <c r="L177" s="25"/>
      <c r="M177" s="21">
        <f t="shared" si="27"/>
        <v>27612</v>
      </c>
      <c r="N177" s="25"/>
      <c r="O177" s="21">
        <f t="shared" si="24"/>
        <v>27612</v>
      </c>
      <c r="P177" s="25"/>
      <c r="Q177" s="21">
        <f t="shared" si="25"/>
        <v>27612</v>
      </c>
      <c r="R177" s="25"/>
      <c r="S177" s="25"/>
      <c r="T177" s="25">
        <f>T178</f>
        <v>25766.2</v>
      </c>
      <c r="U177" s="25">
        <f>U178</f>
        <v>25766.2</v>
      </c>
      <c r="V177" s="25">
        <f t="shared" si="23"/>
        <v>100</v>
      </c>
      <c r="W177" s="154"/>
    </row>
    <row r="178" spans="1:23" ht="16.5" customHeight="1">
      <c r="A178" s="35" t="s">
        <v>197</v>
      </c>
      <c r="B178" s="24" t="s">
        <v>831</v>
      </c>
      <c r="C178" s="24" t="s">
        <v>198</v>
      </c>
      <c r="D178" s="24"/>
      <c r="E178" s="25">
        <f>E179</f>
        <v>20054</v>
      </c>
      <c r="F178" s="25">
        <f>F179</f>
        <v>1258</v>
      </c>
      <c r="G178" s="21">
        <f t="shared" si="30"/>
        <v>21312</v>
      </c>
      <c r="H178" s="25">
        <v>6300</v>
      </c>
      <c r="I178" s="21">
        <f t="shared" si="28"/>
        <v>27612</v>
      </c>
      <c r="J178" s="25"/>
      <c r="K178" s="21">
        <f t="shared" si="29"/>
        <v>27612</v>
      </c>
      <c r="L178" s="25"/>
      <c r="M178" s="21">
        <f t="shared" si="27"/>
        <v>27612</v>
      </c>
      <c r="N178" s="25"/>
      <c r="O178" s="21">
        <f t="shared" si="24"/>
        <v>27612</v>
      </c>
      <c r="P178" s="25"/>
      <c r="Q178" s="21">
        <f t="shared" si="25"/>
        <v>27612</v>
      </c>
      <c r="R178" s="25"/>
      <c r="S178" s="25"/>
      <c r="T178" s="25">
        <f>T179</f>
        <v>25766.2</v>
      </c>
      <c r="U178" s="25">
        <f>U179</f>
        <v>25766.2</v>
      </c>
      <c r="V178" s="25">
        <f t="shared" si="23"/>
        <v>100</v>
      </c>
      <c r="W178" s="154"/>
    </row>
    <row r="179" spans="1:23" ht="31.5" customHeight="1">
      <c r="A179" s="35" t="s">
        <v>90</v>
      </c>
      <c r="B179" s="24" t="s">
        <v>831</v>
      </c>
      <c r="C179" s="24" t="s">
        <v>198</v>
      </c>
      <c r="D179" s="24" t="s">
        <v>89</v>
      </c>
      <c r="E179" s="25">
        <v>20054</v>
      </c>
      <c r="F179" s="25">
        <v>1258</v>
      </c>
      <c r="G179" s="21">
        <f t="shared" si="30"/>
        <v>21312</v>
      </c>
      <c r="H179" s="25">
        <v>6300</v>
      </c>
      <c r="I179" s="21">
        <f t="shared" si="28"/>
        <v>27612</v>
      </c>
      <c r="J179" s="25"/>
      <c r="K179" s="21">
        <f t="shared" si="29"/>
        <v>27612</v>
      </c>
      <c r="L179" s="25"/>
      <c r="M179" s="21">
        <f t="shared" si="27"/>
        <v>27612</v>
      </c>
      <c r="N179" s="25"/>
      <c r="O179" s="21">
        <f t="shared" si="24"/>
        <v>27612</v>
      </c>
      <c r="P179" s="25"/>
      <c r="Q179" s="21">
        <f t="shared" si="25"/>
        <v>27612</v>
      </c>
      <c r="R179" s="25"/>
      <c r="S179" s="25"/>
      <c r="T179" s="25">
        <v>25766.2</v>
      </c>
      <c r="U179" s="131">
        <v>25766.2</v>
      </c>
      <c r="V179" s="25">
        <f t="shared" si="23"/>
        <v>100</v>
      </c>
      <c r="W179" s="154"/>
    </row>
    <row r="180" spans="1:23" ht="18.75" hidden="1" customHeight="1">
      <c r="A180" s="35" t="s">
        <v>121</v>
      </c>
      <c r="B180" s="24" t="s">
        <v>832</v>
      </c>
      <c r="C180" s="24"/>
      <c r="D180" s="24"/>
      <c r="E180" s="25">
        <f>E181</f>
        <v>1126</v>
      </c>
      <c r="F180" s="25"/>
      <c r="G180" s="21">
        <f t="shared" si="30"/>
        <v>1126</v>
      </c>
      <c r="H180" s="25"/>
      <c r="I180" s="21">
        <f t="shared" si="28"/>
        <v>1126</v>
      </c>
      <c r="J180" s="25"/>
      <c r="K180" s="21">
        <f t="shared" si="29"/>
        <v>1126</v>
      </c>
      <c r="L180" s="25"/>
      <c r="M180" s="21">
        <f t="shared" si="27"/>
        <v>1126</v>
      </c>
      <c r="N180" s="25"/>
      <c r="O180" s="21">
        <f t="shared" si="24"/>
        <v>1126</v>
      </c>
      <c r="P180" s="25"/>
      <c r="Q180" s="21">
        <f t="shared" si="25"/>
        <v>1126</v>
      </c>
      <c r="R180" s="25"/>
      <c r="S180" s="25"/>
      <c r="T180" s="25"/>
      <c r="U180" s="25"/>
      <c r="V180" s="25" t="e">
        <f t="shared" si="23"/>
        <v>#DIV/0!</v>
      </c>
      <c r="W180" s="154"/>
    </row>
    <row r="181" spans="1:23" ht="18.75" hidden="1" customHeight="1">
      <c r="A181" s="35" t="s">
        <v>72</v>
      </c>
      <c r="B181" s="24" t="s">
        <v>832</v>
      </c>
      <c r="C181" s="28" t="s">
        <v>73</v>
      </c>
      <c r="D181" s="24"/>
      <c r="E181" s="25">
        <f>E182</f>
        <v>1126</v>
      </c>
      <c r="F181" s="25"/>
      <c r="G181" s="21">
        <f t="shared" si="30"/>
        <v>1126</v>
      </c>
      <c r="H181" s="25"/>
      <c r="I181" s="21">
        <f t="shared" si="28"/>
        <v>1126</v>
      </c>
      <c r="J181" s="25"/>
      <c r="K181" s="21">
        <f t="shared" si="29"/>
        <v>1126</v>
      </c>
      <c r="L181" s="25"/>
      <c r="M181" s="21">
        <f t="shared" si="27"/>
        <v>1126</v>
      </c>
      <c r="N181" s="25"/>
      <c r="O181" s="21">
        <f t="shared" si="24"/>
        <v>1126</v>
      </c>
      <c r="P181" s="25"/>
      <c r="Q181" s="21">
        <f t="shared" si="25"/>
        <v>1126</v>
      </c>
      <c r="R181" s="25"/>
      <c r="S181" s="25"/>
      <c r="T181" s="25"/>
      <c r="U181" s="25"/>
      <c r="V181" s="25" t="e">
        <f t="shared" si="23"/>
        <v>#DIV/0!</v>
      </c>
      <c r="W181" s="154"/>
    </row>
    <row r="182" spans="1:23" ht="17.25" customHeight="1">
      <c r="A182" s="35" t="s">
        <v>197</v>
      </c>
      <c r="B182" s="24" t="s">
        <v>832</v>
      </c>
      <c r="C182" s="24" t="s">
        <v>198</v>
      </c>
      <c r="D182" s="24"/>
      <c r="E182" s="25">
        <f>E183</f>
        <v>1126</v>
      </c>
      <c r="F182" s="25"/>
      <c r="G182" s="21">
        <f t="shared" si="30"/>
        <v>1126</v>
      </c>
      <c r="H182" s="25"/>
      <c r="I182" s="21">
        <f t="shared" si="28"/>
        <v>1126</v>
      </c>
      <c r="J182" s="25"/>
      <c r="K182" s="21">
        <f t="shared" si="29"/>
        <v>1126</v>
      </c>
      <c r="L182" s="25"/>
      <c r="M182" s="21">
        <f t="shared" si="27"/>
        <v>1126</v>
      </c>
      <c r="N182" s="25"/>
      <c r="O182" s="21">
        <f t="shared" si="24"/>
        <v>1126</v>
      </c>
      <c r="P182" s="25"/>
      <c r="Q182" s="21">
        <f t="shared" si="25"/>
        <v>1126</v>
      </c>
      <c r="R182" s="25"/>
      <c r="S182" s="25"/>
      <c r="T182" s="25">
        <f>T183</f>
        <v>4447.3999999999996</v>
      </c>
      <c r="U182" s="25">
        <f>U183</f>
        <v>3000</v>
      </c>
      <c r="V182" s="25">
        <f t="shared" si="23"/>
        <v>67.455142330350327</v>
      </c>
      <c r="W182" s="154"/>
    </row>
    <row r="183" spans="1:23" ht="30.75" customHeight="1">
      <c r="A183" s="35" t="s">
        <v>90</v>
      </c>
      <c r="B183" s="24" t="s">
        <v>832</v>
      </c>
      <c r="C183" s="24" t="s">
        <v>198</v>
      </c>
      <c r="D183" s="24" t="s">
        <v>89</v>
      </c>
      <c r="E183" s="25">
        <v>1126</v>
      </c>
      <c r="F183" s="25"/>
      <c r="G183" s="21">
        <f t="shared" si="30"/>
        <v>1126</v>
      </c>
      <c r="H183" s="25"/>
      <c r="I183" s="21">
        <f t="shared" si="28"/>
        <v>1126</v>
      </c>
      <c r="J183" s="25"/>
      <c r="K183" s="21">
        <f t="shared" si="29"/>
        <v>1126</v>
      </c>
      <c r="L183" s="25"/>
      <c r="M183" s="21">
        <f t="shared" si="27"/>
        <v>1126</v>
      </c>
      <c r="N183" s="25"/>
      <c r="O183" s="21">
        <f t="shared" si="24"/>
        <v>1126</v>
      </c>
      <c r="P183" s="25"/>
      <c r="Q183" s="21">
        <f t="shared" si="25"/>
        <v>1126</v>
      </c>
      <c r="R183" s="25">
        <v>2000</v>
      </c>
      <c r="S183" s="25">
        <v>516</v>
      </c>
      <c r="T183" s="25">
        <v>4447.3999999999996</v>
      </c>
      <c r="U183" s="131">
        <v>3000</v>
      </c>
      <c r="V183" s="25">
        <f t="shared" si="23"/>
        <v>67.455142330350327</v>
      </c>
      <c r="W183" s="154"/>
    </row>
    <row r="184" spans="1:23" ht="43.5" customHeight="1">
      <c r="A184" s="35" t="s">
        <v>36</v>
      </c>
      <c r="B184" s="24" t="s">
        <v>37</v>
      </c>
      <c r="C184" s="24" t="s">
        <v>198</v>
      </c>
      <c r="D184" s="24" t="s">
        <v>89</v>
      </c>
      <c r="E184" s="25">
        <v>21379.599999999999</v>
      </c>
      <c r="F184" s="25"/>
      <c r="G184" s="21">
        <f t="shared" si="30"/>
        <v>21379.599999999999</v>
      </c>
      <c r="H184" s="25"/>
      <c r="I184" s="21">
        <f t="shared" si="28"/>
        <v>21379.599999999999</v>
      </c>
      <c r="J184" s="25"/>
      <c r="K184" s="21">
        <f t="shared" si="29"/>
        <v>21379.599999999999</v>
      </c>
      <c r="L184" s="25"/>
      <c r="M184" s="21">
        <f t="shared" si="27"/>
        <v>21379.599999999999</v>
      </c>
      <c r="N184" s="25"/>
      <c r="O184" s="21">
        <f t="shared" si="24"/>
        <v>21379.599999999999</v>
      </c>
      <c r="P184" s="25"/>
      <c r="Q184" s="21">
        <f t="shared" si="25"/>
        <v>21379.599999999999</v>
      </c>
      <c r="R184" s="25">
        <v>35070</v>
      </c>
      <c r="S184" s="25">
        <v>51600</v>
      </c>
      <c r="T184" s="25">
        <v>108049.60000000001</v>
      </c>
      <c r="U184" s="131">
        <v>56999.9</v>
      </c>
      <c r="V184" s="25">
        <f t="shared" si="23"/>
        <v>52.753457671291706</v>
      </c>
      <c r="W184" s="154"/>
    </row>
    <row r="185" spans="1:23" ht="51">
      <c r="A185" s="20" t="s">
        <v>678</v>
      </c>
      <c r="B185" s="22" t="s">
        <v>517</v>
      </c>
      <c r="C185" s="22"/>
      <c r="D185" s="22"/>
      <c r="E185" s="21" t="e">
        <f>E187+#REF!+E198+E204+E207+E208</f>
        <v>#REF!</v>
      </c>
      <c r="F185" s="21" t="e">
        <f>F187+#REF!+F198+F202+F207+F208+F200</f>
        <v>#REF!</v>
      </c>
      <c r="G185" s="21" t="e">
        <f t="shared" si="30"/>
        <v>#REF!</v>
      </c>
      <c r="H185" s="21">
        <f>H202+H207+H188</f>
        <v>7800</v>
      </c>
      <c r="I185" s="21" t="e">
        <f t="shared" si="28"/>
        <v>#REF!</v>
      </c>
      <c r="J185" s="21">
        <f>J191+J203</f>
        <v>3500</v>
      </c>
      <c r="K185" s="21" t="e">
        <f t="shared" si="29"/>
        <v>#REF!</v>
      </c>
      <c r="L185" s="21">
        <f>L186+L205+L207</f>
        <v>5272.2</v>
      </c>
      <c r="M185" s="21" t="e">
        <f t="shared" si="27"/>
        <v>#REF!</v>
      </c>
      <c r="N185" s="21" t="e">
        <f>#REF!+N195+N196+N199+N202+N208</f>
        <v>#REF!</v>
      </c>
      <c r="O185" s="21" t="e">
        <f t="shared" si="24"/>
        <v>#REF!</v>
      </c>
      <c r="P185" s="21"/>
      <c r="Q185" s="21" t="e">
        <f t="shared" si="25"/>
        <v>#REF!</v>
      </c>
      <c r="R185" s="21" t="e">
        <f>R186+#REF!+R195+R197+R200+R203+R205+R198+R204+R207+R208</f>
        <v>#REF!</v>
      </c>
      <c r="S185" s="21" t="e">
        <f>S186+#REF!+S195+S197+S200+S203+S205</f>
        <v>#REF!</v>
      </c>
      <c r="T185" s="21">
        <f>SUM(T186,T187,T188,T189,T195,T196,T197,T198,T202,T207,T208)</f>
        <v>107095.79999999999</v>
      </c>
      <c r="U185" s="21">
        <f>SUM(U186,U187,U188,U189,U195,U196,U197,U198,U202,U207,U208)</f>
        <v>100326.69999999998</v>
      </c>
      <c r="V185" s="25">
        <f t="shared" si="23"/>
        <v>93.679397324638316</v>
      </c>
      <c r="W185" s="154"/>
    </row>
    <row r="186" spans="1:23" ht="20.25" customHeight="1">
      <c r="A186" s="51" t="s">
        <v>698</v>
      </c>
      <c r="B186" s="24" t="s">
        <v>699</v>
      </c>
      <c r="C186" s="24" t="s">
        <v>198</v>
      </c>
      <c r="D186" s="22"/>
      <c r="E186" s="21"/>
      <c r="F186" s="21"/>
      <c r="G186" s="21"/>
      <c r="H186" s="21"/>
      <c r="I186" s="21"/>
      <c r="J186" s="21"/>
      <c r="K186" s="21"/>
      <c r="L186" s="21">
        <v>4412.2</v>
      </c>
      <c r="M186" s="21">
        <f t="shared" si="27"/>
        <v>4412.2</v>
      </c>
      <c r="N186" s="21"/>
      <c r="O186" s="21">
        <f t="shared" si="24"/>
        <v>4412.2</v>
      </c>
      <c r="P186" s="21"/>
      <c r="Q186" s="21">
        <f t="shared" si="25"/>
        <v>4412.2</v>
      </c>
      <c r="R186" s="21">
        <v>-299.5</v>
      </c>
      <c r="S186" s="21"/>
      <c r="T186" s="25">
        <v>4112.7</v>
      </c>
      <c r="U186" s="131">
        <v>4112.7</v>
      </c>
      <c r="V186" s="25">
        <f t="shared" si="23"/>
        <v>100</v>
      </c>
      <c r="W186" s="154"/>
    </row>
    <row r="187" spans="1:23" ht="21.75" customHeight="1">
      <c r="A187" s="10" t="s">
        <v>833</v>
      </c>
      <c r="B187" s="24" t="s">
        <v>315</v>
      </c>
      <c r="C187" s="32" t="s">
        <v>192</v>
      </c>
      <c r="D187" s="32" t="s">
        <v>89</v>
      </c>
      <c r="E187" s="33">
        <f>E188</f>
        <v>10000</v>
      </c>
      <c r="F187" s="34"/>
      <c r="G187" s="21">
        <f t="shared" si="30"/>
        <v>10000</v>
      </c>
      <c r="H187" s="34"/>
      <c r="I187" s="21">
        <f t="shared" si="28"/>
        <v>10000</v>
      </c>
      <c r="J187" s="34"/>
      <c r="K187" s="21">
        <f t="shared" si="29"/>
        <v>10000</v>
      </c>
      <c r="L187" s="34">
        <v>-4697</v>
      </c>
      <c r="M187" s="21">
        <f t="shared" si="27"/>
        <v>5303</v>
      </c>
      <c r="N187" s="34"/>
      <c r="O187" s="21">
        <f t="shared" si="24"/>
        <v>5303</v>
      </c>
      <c r="P187" s="34"/>
      <c r="Q187" s="21">
        <f t="shared" si="25"/>
        <v>5303</v>
      </c>
      <c r="R187" s="34"/>
      <c r="S187" s="34"/>
      <c r="T187" s="25">
        <v>2862.5</v>
      </c>
      <c r="U187" s="131">
        <v>2862.5</v>
      </c>
      <c r="V187" s="25">
        <f t="shared" si="23"/>
        <v>100</v>
      </c>
      <c r="W187" s="154"/>
    </row>
    <row r="188" spans="1:23" ht="30" customHeight="1">
      <c r="A188" s="35" t="s">
        <v>90</v>
      </c>
      <c r="B188" s="24" t="s">
        <v>704</v>
      </c>
      <c r="C188" s="32" t="s">
        <v>192</v>
      </c>
      <c r="D188" s="32" t="s">
        <v>459</v>
      </c>
      <c r="E188" s="33">
        <v>10000</v>
      </c>
      <c r="F188" s="34"/>
      <c r="G188" s="21">
        <f t="shared" si="30"/>
        <v>10000</v>
      </c>
      <c r="H188" s="34">
        <v>6300</v>
      </c>
      <c r="I188" s="21">
        <f t="shared" si="28"/>
        <v>16300</v>
      </c>
      <c r="J188" s="34"/>
      <c r="K188" s="21">
        <f t="shared" si="29"/>
        <v>16300</v>
      </c>
      <c r="L188" s="34"/>
      <c r="M188" s="21">
        <f t="shared" si="27"/>
        <v>16300</v>
      </c>
      <c r="N188" s="34"/>
      <c r="O188" s="21">
        <f t="shared" si="24"/>
        <v>16300</v>
      </c>
      <c r="P188" s="34"/>
      <c r="Q188" s="21">
        <f t="shared" si="25"/>
        <v>16300</v>
      </c>
      <c r="R188" s="34"/>
      <c r="S188" s="34"/>
      <c r="T188" s="25">
        <v>6300</v>
      </c>
      <c r="U188" s="131">
        <v>6300</v>
      </c>
      <c r="V188" s="25">
        <f t="shared" si="23"/>
        <v>100</v>
      </c>
      <c r="W188" s="154"/>
    </row>
    <row r="189" spans="1:23" ht="18.75" customHeight="1">
      <c r="A189" s="35" t="s">
        <v>516</v>
      </c>
      <c r="B189" s="24" t="s">
        <v>315</v>
      </c>
      <c r="C189" s="24" t="s">
        <v>169</v>
      </c>
      <c r="D189" s="24"/>
      <c r="E189" s="25">
        <f>E190</f>
        <v>25150</v>
      </c>
      <c r="F189" s="25">
        <f>F190</f>
        <v>11072</v>
      </c>
      <c r="G189" s="21">
        <f t="shared" si="30"/>
        <v>36222</v>
      </c>
      <c r="H189" s="25"/>
      <c r="I189" s="21">
        <f t="shared" si="28"/>
        <v>36222</v>
      </c>
      <c r="J189" s="25">
        <f>J190</f>
        <v>2000</v>
      </c>
      <c r="K189" s="21">
        <f t="shared" si="29"/>
        <v>38222</v>
      </c>
      <c r="L189" s="25"/>
      <c r="M189" s="21">
        <f t="shared" si="27"/>
        <v>38222</v>
      </c>
      <c r="N189" s="25">
        <f>N190</f>
        <v>3800</v>
      </c>
      <c r="O189" s="21">
        <f t="shared" si="24"/>
        <v>42022</v>
      </c>
      <c r="P189" s="25"/>
      <c r="Q189" s="21">
        <f t="shared" si="25"/>
        <v>42022</v>
      </c>
      <c r="R189" s="25">
        <f>R190</f>
        <v>1300</v>
      </c>
      <c r="S189" s="25"/>
      <c r="T189" s="21">
        <f>T190</f>
        <v>44152</v>
      </c>
      <c r="U189" s="21">
        <f>U190</f>
        <v>42622.899999999994</v>
      </c>
      <c r="V189" s="25">
        <f t="shared" si="23"/>
        <v>96.536736727668043</v>
      </c>
      <c r="W189" s="154"/>
    </row>
    <row r="190" spans="1:23" ht="22.5" customHeight="1">
      <c r="A190" s="35" t="s">
        <v>126</v>
      </c>
      <c r="B190" s="24" t="s">
        <v>842</v>
      </c>
      <c r="C190" s="24" t="s">
        <v>169</v>
      </c>
      <c r="D190" s="24"/>
      <c r="E190" s="25">
        <f>E191</f>
        <v>25150</v>
      </c>
      <c r="F190" s="25">
        <f>F191</f>
        <v>11072</v>
      </c>
      <c r="G190" s="21">
        <f t="shared" si="30"/>
        <v>36222</v>
      </c>
      <c r="H190" s="25"/>
      <c r="I190" s="21">
        <f t="shared" si="28"/>
        <v>36222</v>
      </c>
      <c r="J190" s="25">
        <f>J191</f>
        <v>2000</v>
      </c>
      <c r="K190" s="21">
        <f t="shared" si="29"/>
        <v>38222</v>
      </c>
      <c r="L190" s="25"/>
      <c r="M190" s="21">
        <f t="shared" si="27"/>
        <v>38222</v>
      </c>
      <c r="N190" s="25">
        <f>N192</f>
        <v>3800</v>
      </c>
      <c r="O190" s="21">
        <f t="shared" si="24"/>
        <v>42022</v>
      </c>
      <c r="P190" s="25"/>
      <c r="Q190" s="21">
        <f t="shared" si="25"/>
        <v>42022</v>
      </c>
      <c r="R190" s="25">
        <f>R191</f>
        <v>1300</v>
      </c>
      <c r="S190" s="25"/>
      <c r="T190" s="21">
        <f>T191+T192+T193</f>
        <v>44152</v>
      </c>
      <c r="U190" s="21">
        <f>U191+U192+U193</f>
        <v>42622.899999999994</v>
      </c>
      <c r="V190" s="25">
        <f t="shared" si="23"/>
        <v>96.536736727668043</v>
      </c>
      <c r="W190" s="154"/>
    </row>
    <row r="191" spans="1:23" ht="30" customHeight="1">
      <c r="A191" s="10" t="s">
        <v>90</v>
      </c>
      <c r="B191" s="24" t="s">
        <v>315</v>
      </c>
      <c r="C191" s="24" t="s">
        <v>169</v>
      </c>
      <c r="D191" s="24" t="s">
        <v>89</v>
      </c>
      <c r="E191" s="25">
        <v>25150</v>
      </c>
      <c r="F191" s="25">
        <v>11072</v>
      </c>
      <c r="G191" s="21">
        <f t="shared" si="30"/>
        <v>36222</v>
      </c>
      <c r="H191" s="25"/>
      <c r="I191" s="21">
        <f t="shared" si="28"/>
        <v>36222</v>
      </c>
      <c r="J191" s="25">
        <v>2000</v>
      </c>
      <c r="K191" s="21">
        <f t="shared" si="29"/>
        <v>38222</v>
      </c>
      <c r="L191" s="25"/>
      <c r="M191" s="21">
        <f t="shared" si="27"/>
        <v>38222</v>
      </c>
      <c r="N191" s="25"/>
      <c r="O191" s="21">
        <f t="shared" si="24"/>
        <v>38222</v>
      </c>
      <c r="P191" s="25"/>
      <c r="Q191" s="21">
        <f t="shared" si="25"/>
        <v>38222</v>
      </c>
      <c r="R191" s="25">
        <v>1300</v>
      </c>
      <c r="S191" s="25"/>
      <c r="T191" s="25">
        <v>19019.8</v>
      </c>
      <c r="U191" s="131">
        <v>17814.2</v>
      </c>
      <c r="V191" s="25">
        <f t="shared" si="23"/>
        <v>93.661342390561416</v>
      </c>
      <c r="W191" s="154"/>
    </row>
    <row r="192" spans="1:23" ht="38.25">
      <c r="A192" s="118" t="s">
        <v>686</v>
      </c>
      <c r="B192" s="24" t="s">
        <v>315</v>
      </c>
      <c r="C192" s="24" t="s">
        <v>169</v>
      </c>
      <c r="D192" s="24" t="s">
        <v>459</v>
      </c>
      <c r="E192" s="25"/>
      <c r="F192" s="25"/>
      <c r="G192" s="21"/>
      <c r="H192" s="25"/>
      <c r="I192" s="21"/>
      <c r="J192" s="25"/>
      <c r="K192" s="21"/>
      <c r="L192" s="25"/>
      <c r="M192" s="21"/>
      <c r="N192" s="25">
        <v>3800</v>
      </c>
      <c r="O192" s="21">
        <f t="shared" si="24"/>
        <v>3800</v>
      </c>
      <c r="P192" s="25"/>
      <c r="Q192" s="21">
        <f t="shared" si="25"/>
        <v>3800</v>
      </c>
      <c r="R192" s="25"/>
      <c r="S192" s="25"/>
      <c r="T192" s="25">
        <v>24448</v>
      </c>
      <c r="U192" s="131">
        <v>24448</v>
      </c>
      <c r="V192" s="25">
        <f t="shared" si="23"/>
        <v>100</v>
      </c>
      <c r="W192" s="154"/>
    </row>
    <row r="193" spans="1:23" ht="25.5">
      <c r="A193" s="10" t="s">
        <v>222</v>
      </c>
      <c r="B193" s="24" t="s">
        <v>411</v>
      </c>
      <c r="C193" s="24"/>
      <c r="D193" s="24"/>
      <c r="E193" s="25">
        <f>E194</f>
        <v>500</v>
      </c>
      <c r="F193" s="25"/>
      <c r="G193" s="21">
        <f t="shared" si="30"/>
        <v>500</v>
      </c>
      <c r="H193" s="25"/>
      <c r="I193" s="21">
        <f t="shared" si="28"/>
        <v>500</v>
      </c>
      <c r="J193" s="25"/>
      <c r="K193" s="21">
        <f t="shared" si="29"/>
        <v>500</v>
      </c>
      <c r="L193" s="25"/>
      <c r="M193" s="21">
        <f t="shared" si="27"/>
        <v>500</v>
      </c>
      <c r="N193" s="25"/>
      <c r="O193" s="21">
        <f t="shared" si="24"/>
        <v>500</v>
      </c>
      <c r="P193" s="25"/>
      <c r="Q193" s="21">
        <f t="shared" si="25"/>
        <v>500</v>
      </c>
      <c r="R193" s="25"/>
      <c r="S193" s="25"/>
      <c r="T193" s="25">
        <f>T194</f>
        <v>684.2</v>
      </c>
      <c r="U193" s="25">
        <f>U194</f>
        <v>360.7</v>
      </c>
      <c r="V193" s="25">
        <f t="shared" si="23"/>
        <v>52.718503361590173</v>
      </c>
      <c r="W193" s="154"/>
    </row>
    <row r="194" spans="1:23" ht="30.75" customHeight="1">
      <c r="A194" s="10" t="s">
        <v>90</v>
      </c>
      <c r="B194" s="24" t="s">
        <v>411</v>
      </c>
      <c r="C194" s="24" t="s">
        <v>169</v>
      </c>
      <c r="D194" s="24" t="s">
        <v>89</v>
      </c>
      <c r="E194" s="25">
        <v>500</v>
      </c>
      <c r="F194" s="25"/>
      <c r="G194" s="21">
        <f t="shared" si="30"/>
        <v>500</v>
      </c>
      <c r="H194" s="25"/>
      <c r="I194" s="21">
        <f t="shared" si="28"/>
        <v>500</v>
      </c>
      <c r="J194" s="25"/>
      <c r="K194" s="21">
        <f t="shared" si="29"/>
        <v>500</v>
      </c>
      <c r="L194" s="25"/>
      <c r="M194" s="21">
        <f t="shared" si="27"/>
        <v>500</v>
      </c>
      <c r="N194" s="25"/>
      <c r="O194" s="21">
        <f t="shared" si="24"/>
        <v>500</v>
      </c>
      <c r="P194" s="25"/>
      <c r="Q194" s="21">
        <f t="shared" si="25"/>
        <v>500</v>
      </c>
      <c r="R194" s="25"/>
      <c r="S194" s="25"/>
      <c r="T194" s="25">
        <v>684.2</v>
      </c>
      <c r="U194" s="131">
        <v>360.7</v>
      </c>
      <c r="V194" s="25">
        <f t="shared" si="23"/>
        <v>52.718503361590173</v>
      </c>
      <c r="W194" s="154"/>
    </row>
    <row r="195" spans="1:23" ht="30" customHeight="1">
      <c r="A195" s="51" t="s">
        <v>769</v>
      </c>
      <c r="B195" s="24" t="s">
        <v>706</v>
      </c>
      <c r="C195" s="24" t="s">
        <v>446</v>
      </c>
      <c r="D195" s="24" t="s">
        <v>89</v>
      </c>
      <c r="E195" s="25"/>
      <c r="F195" s="25"/>
      <c r="G195" s="21"/>
      <c r="H195" s="25"/>
      <c r="I195" s="21"/>
      <c r="J195" s="25"/>
      <c r="K195" s="21"/>
      <c r="L195" s="25"/>
      <c r="M195" s="21"/>
      <c r="N195" s="9">
        <v>1700</v>
      </c>
      <c r="O195" s="21">
        <f t="shared" si="24"/>
        <v>1700</v>
      </c>
      <c r="P195" s="9"/>
      <c r="Q195" s="21">
        <f t="shared" si="25"/>
        <v>1700</v>
      </c>
      <c r="R195" s="9">
        <v>1300</v>
      </c>
      <c r="S195" s="9"/>
      <c r="T195" s="25">
        <v>3000</v>
      </c>
      <c r="U195" s="131">
        <v>2874.2</v>
      </c>
      <c r="V195" s="25">
        <f t="shared" si="23"/>
        <v>95.806666666666658</v>
      </c>
      <c r="W195" s="154"/>
    </row>
    <row r="196" spans="1:23" ht="31.5" customHeight="1">
      <c r="A196" s="51" t="s">
        <v>90</v>
      </c>
      <c r="B196" s="24" t="s">
        <v>315</v>
      </c>
      <c r="C196" s="24" t="s">
        <v>446</v>
      </c>
      <c r="D196" s="24" t="s">
        <v>89</v>
      </c>
      <c r="E196" s="25"/>
      <c r="F196" s="25"/>
      <c r="G196" s="21"/>
      <c r="H196" s="25"/>
      <c r="I196" s="21"/>
      <c r="J196" s="25"/>
      <c r="K196" s="21"/>
      <c r="L196" s="25"/>
      <c r="M196" s="21"/>
      <c r="N196" s="9">
        <v>903</v>
      </c>
      <c r="O196" s="21">
        <f t="shared" si="24"/>
        <v>903</v>
      </c>
      <c r="P196" s="9"/>
      <c r="Q196" s="21">
        <f t="shared" si="25"/>
        <v>903</v>
      </c>
      <c r="R196" s="9"/>
      <c r="S196" s="9"/>
      <c r="T196" s="25">
        <v>903</v>
      </c>
      <c r="U196" s="131">
        <v>902.7</v>
      </c>
      <c r="V196" s="25">
        <f t="shared" si="23"/>
        <v>99.966777408637881</v>
      </c>
      <c r="W196" s="154"/>
    </row>
    <row r="197" spans="1:23" ht="21.75" customHeight="1">
      <c r="A197" s="51" t="s">
        <v>708</v>
      </c>
      <c r="B197" s="24" t="s">
        <v>709</v>
      </c>
      <c r="C197" s="24" t="s">
        <v>446</v>
      </c>
      <c r="D197" s="24" t="s">
        <v>89</v>
      </c>
      <c r="E197" s="25"/>
      <c r="F197" s="25"/>
      <c r="G197" s="25"/>
      <c r="H197" s="25"/>
      <c r="I197" s="25"/>
      <c r="J197" s="25"/>
      <c r="K197" s="25"/>
      <c r="L197" s="25"/>
      <c r="M197" s="25"/>
      <c r="N197" s="9"/>
      <c r="O197" s="25"/>
      <c r="P197" s="9"/>
      <c r="Q197" s="25"/>
      <c r="R197" s="9">
        <v>8312.7000000000007</v>
      </c>
      <c r="S197" s="9"/>
      <c r="T197" s="25">
        <v>8312.7000000000007</v>
      </c>
      <c r="U197" s="131">
        <v>4156.3999999999996</v>
      </c>
      <c r="V197" s="25">
        <f t="shared" si="23"/>
        <v>50.000601489287469</v>
      </c>
      <c r="W197" s="154"/>
    </row>
    <row r="198" spans="1:23" ht="25.5">
      <c r="A198" s="10" t="s">
        <v>222</v>
      </c>
      <c r="B198" s="24" t="s">
        <v>411</v>
      </c>
      <c r="C198" s="24"/>
      <c r="D198" s="24"/>
      <c r="E198" s="25">
        <f>SUM(E199)</f>
        <v>4200</v>
      </c>
      <c r="F198" s="25">
        <f>SUM(F199)</f>
        <v>8000</v>
      </c>
      <c r="G198" s="21">
        <f t="shared" si="30"/>
        <v>12200</v>
      </c>
      <c r="H198" s="25"/>
      <c r="I198" s="21">
        <f t="shared" si="28"/>
        <v>12200</v>
      </c>
      <c r="J198" s="25"/>
      <c r="K198" s="21">
        <f t="shared" si="29"/>
        <v>12200</v>
      </c>
      <c r="L198" s="25"/>
      <c r="M198" s="21">
        <f t="shared" si="27"/>
        <v>12200</v>
      </c>
      <c r="N198" s="25"/>
      <c r="O198" s="21">
        <f t="shared" si="24"/>
        <v>12200</v>
      </c>
      <c r="P198" s="25"/>
      <c r="Q198" s="21">
        <f t="shared" si="25"/>
        <v>12200</v>
      </c>
      <c r="R198" s="25">
        <f>R199</f>
        <v>821.6</v>
      </c>
      <c r="S198" s="25"/>
      <c r="T198" s="25">
        <f>T199</f>
        <v>16289.8</v>
      </c>
      <c r="U198" s="25">
        <f>U199</f>
        <v>15534.5</v>
      </c>
      <c r="V198" s="25">
        <f t="shared" si="23"/>
        <v>95.363356210634876</v>
      </c>
      <c r="W198" s="154"/>
    </row>
    <row r="199" spans="1:23" ht="34.5" customHeight="1">
      <c r="A199" s="35" t="s">
        <v>90</v>
      </c>
      <c r="B199" s="24" t="s">
        <v>411</v>
      </c>
      <c r="C199" s="24" t="s">
        <v>446</v>
      </c>
      <c r="D199" s="24" t="s">
        <v>89</v>
      </c>
      <c r="E199" s="25">
        <v>4200</v>
      </c>
      <c r="F199" s="25">
        <v>8000</v>
      </c>
      <c r="G199" s="21">
        <f t="shared" si="30"/>
        <v>12200</v>
      </c>
      <c r="H199" s="25"/>
      <c r="I199" s="21">
        <f t="shared" si="28"/>
        <v>12200</v>
      </c>
      <c r="J199" s="25"/>
      <c r="K199" s="21">
        <f t="shared" si="29"/>
        <v>12200</v>
      </c>
      <c r="L199" s="25"/>
      <c r="M199" s="21">
        <f t="shared" si="27"/>
        <v>12200</v>
      </c>
      <c r="N199" s="25">
        <v>1841</v>
      </c>
      <c r="O199" s="21">
        <f t="shared" si="24"/>
        <v>14041</v>
      </c>
      <c r="P199" s="25"/>
      <c r="Q199" s="21">
        <f t="shared" si="25"/>
        <v>14041</v>
      </c>
      <c r="R199" s="25">
        <v>821.6</v>
      </c>
      <c r="S199" s="25"/>
      <c r="T199" s="25">
        <v>16289.8</v>
      </c>
      <c r="U199" s="25">
        <v>15534.5</v>
      </c>
      <c r="V199" s="25">
        <f t="shared" si="23"/>
        <v>95.363356210634876</v>
      </c>
      <c r="W199" s="154"/>
    </row>
    <row r="200" spans="1:23" ht="25.5" hidden="1">
      <c r="A200" s="35" t="s">
        <v>679</v>
      </c>
      <c r="B200" s="24" t="s">
        <v>682</v>
      </c>
      <c r="C200" s="24" t="s">
        <v>834</v>
      </c>
      <c r="D200" s="24"/>
      <c r="E200" s="25"/>
      <c r="F200" s="25">
        <f>F201</f>
        <v>1689.6</v>
      </c>
      <c r="G200" s="21">
        <f t="shared" si="30"/>
        <v>1689.6</v>
      </c>
      <c r="H200" s="25"/>
      <c r="I200" s="21">
        <f t="shared" si="28"/>
        <v>1689.6</v>
      </c>
      <c r="J200" s="25"/>
      <c r="K200" s="21">
        <f t="shared" si="29"/>
        <v>1689.6</v>
      </c>
      <c r="L200" s="25"/>
      <c r="M200" s="21">
        <f t="shared" si="27"/>
        <v>1689.6</v>
      </c>
      <c r="N200" s="25"/>
      <c r="O200" s="21">
        <f t="shared" si="24"/>
        <v>1689.6</v>
      </c>
      <c r="P200" s="25"/>
      <c r="Q200" s="21">
        <f t="shared" si="25"/>
        <v>1689.6</v>
      </c>
      <c r="R200" s="25">
        <f>R201</f>
        <v>-1689.6</v>
      </c>
      <c r="S200" s="25"/>
      <c r="T200" s="25">
        <f t="shared" si="26"/>
        <v>0</v>
      </c>
      <c r="U200" s="25">
        <f>P200+Q200+R200</f>
        <v>0</v>
      </c>
      <c r="V200" s="25" t="e">
        <f t="shared" si="23"/>
        <v>#DIV/0!</v>
      </c>
      <c r="W200" s="154"/>
    </row>
    <row r="201" spans="1:23" ht="38.25" hidden="1">
      <c r="A201" s="35" t="s">
        <v>90</v>
      </c>
      <c r="B201" s="24" t="s">
        <v>682</v>
      </c>
      <c r="C201" s="24" t="s">
        <v>834</v>
      </c>
      <c r="D201" s="24" t="s">
        <v>89</v>
      </c>
      <c r="E201" s="25"/>
      <c r="F201" s="25">
        <v>1689.6</v>
      </c>
      <c r="G201" s="21">
        <f t="shared" si="30"/>
        <v>1689.6</v>
      </c>
      <c r="H201" s="25"/>
      <c r="I201" s="21">
        <f t="shared" si="28"/>
        <v>1689.6</v>
      </c>
      <c r="J201" s="25"/>
      <c r="K201" s="21">
        <f t="shared" si="29"/>
        <v>1689.6</v>
      </c>
      <c r="L201" s="25"/>
      <c r="M201" s="21">
        <f t="shared" si="27"/>
        <v>1689.6</v>
      </c>
      <c r="N201" s="25"/>
      <c r="O201" s="21">
        <f t="shared" si="24"/>
        <v>1689.6</v>
      </c>
      <c r="P201" s="25"/>
      <c r="Q201" s="21">
        <f t="shared" si="25"/>
        <v>1689.6</v>
      </c>
      <c r="R201" s="25">
        <v>-1689.6</v>
      </c>
      <c r="S201" s="25"/>
      <c r="T201" s="25">
        <f t="shared" si="26"/>
        <v>0</v>
      </c>
      <c r="U201" s="25">
        <f>P201+Q201+R201</f>
        <v>0</v>
      </c>
      <c r="V201" s="25" t="e">
        <f t="shared" si="23"/>
        <v>#DIV/0!</v>
      </c>
      <c r="W201" s="154"/>
    </row>
    <row r="202" spans="1:23" ht="20.25" customHeight="1">
      <c r="A202" s="35" t="s">
        <v>835</v>
      </c>
      <c r="B202" s="24"/>
      <c r="C202" s="24" t="s">
        <v>74</v>
      </c>
      <c r="D202" s="24"/>
      <c r="E202" s="25">
        <f>E204+E206</f>
        <v>1000</v>
      </c>
      <c r="F202" s="25">
        <f>F204+F206</f>
        <v>2100</v>
      </c>
      <c r="G202" s="21">
        <f t="shared" si="30"/>
        <v>3100</v>
      </c>
      <c r="H202" s="21">
        <f>H204</f>
        <v>500</v>
      </c>
      <c r="I202" s="21">
        <f t="shared" si="28"/>
        <v>3600</v>
      </c>
      <c r="J202" s="25">
        <f>J203</f>
        <v>1500</v>
      </c>
      <c r="K202" s="21">
        <f t="shared" si="29"/>
        <v>5100</v>
      </c>
      <c r="L202" s="25">
        <f>L204</f>
        <v>4697</v>
      </c>
      <c r="M202" s="21">
        <f t="shared" si="27"/>
        <v>9797</v>
      </c>
      <c r="N202" s="25">
        <f>N204</f>
        <v>1104</v>
      </c>
      <c r="O202" s="21">
        <f t="shared" si="24"/>
        <v>10901</v>
      </c>
      <c r="P202" s="25"/>
      <c r="Q202" s="21">
        <f t="shared" si="25"/>
        <v>10901</v>
      </c>
      <c r="R202" s="25"/>
      <c r="S202" s="25"/>
      <c r="T202" s="25">
        <f>SUM(T203:T206)</f>
        <v>16626.099999999999</v>
      </c>
      <c r="U202" s="25">
        <f>SUM(U203:U206)</f>
        <v>16525.900000000001</v>
      </c>
      <c r="V202" s="25">
        <f t="shared" si="23"/>
        <v>99.397333108786796</v>
      </c>
      <c r="W202" s="154"/>
    </row>
    <row r="203" spans="1:23" ht="30.75" customHeight="1">
      <c r="A203" s="35" t="s">
        <v>90</v>
      </c>
      <c r="B203" s="24" t="s">
        <v>411</v>
      </c>
      <c r="C203" s="24" t="s">
        <v>171</v>
      </c>
      <c r="D203" s="24" t="s">
        <v>89</v>
      </c>
      <c r="E203" s="25"/>
      <c r="F203" s="25"/>
      <c r="G203" s="21"/>
      <c r="H203" s="21"/>
      <c r="I203" s="21"/>
      <c r="J203" s="25">
        <v>1500</v>
      </c>
      <c r="K203" s="21">
        <f t="shared" si="29"/>
        <v>1500</v>
      </c>
      <c r="L203" s="25"/>
      <c r="M203" s="21">
        <f t="shared" si="27"/>
        <v>1500</v>
      </c>
      <c r="N203" s="25"/>
      <c r="O203" s="21">
        <f t="shared" si="24"/>
        <v>1500</v>
      </c>
      <c r="P203" s="25"/>
      <c r="Q203" s="21">
        <f t="shared" si="25"/>
        <v>1500</v>
      </c>
      <c r="R203" s="25">
        <v>2500</v>
      </c>
      <c r="S203" s="25">
        <v>513</v>
      </c>
      <c r="T203" s="25">
        <v>4499.7</v>
      </c>
      <c r="U203" s="131">
        <v>4435.6000000000004</v>
      </c>
      <c r="V203" s="25">
        <f t="shared" si="23"/>
        <v>98.575460586261315</v>
      </c>
      <c r="W203" s="154"/>
    </row>
    <row r="204" spans="1:23" ht="33" customHeight="1">
      <c r="A204" s="35" t="s">
        <v>90</v>
      </c>
      <c r="B204" s="24" t="s">
        <v>411</v>
      </c>
      <c r="C204" s="24" t="s">
        <v>172</v>
      </c>
      <c r="D204" s="24" t="s">
        <v>89</v>
      </c>
      <c r="E204" s="25">
        <v>1000</v>
      </c>
      <c r="F204" s="25">
        <v>1100</v>
      </c>
      <c r="G204" s="21">
        <f t="shared" si="30"/>
        <v>2100</v>
      </c>
      <c r="H204" s="21">
        <v>500</v>
      </c>
      <c r="I204" s="21">
        <f t="shared" si="28"/>
        <v>2600</v>
      </c>
      <c r="J204" s="21"/>
      <c r="K204" s="21">
        <f t="shared" si="29"/>
        <v>2600</v>
      </c>
      <c r="L204" s="21">
        <v>4697</v>
      </c>
      <c r="M204" s="21">
        <f t="shared" si="27"/>
        <v>7297</v>
      </c>
      <c r="N204" s="25">
        <v>1104</v>
      </c>
      <c r="O204" s="21">
        <f t="shared" si="24"/>
        <v>8401</v>
      </c>
      <c r="P204" s="25"/>
      <c r="Q204" s="21">
        <f t="shared" si="25"/>
        <v>8401</v>
      </c>
      <c r="R204" s="25">
        <v>-383.8</v>
      </c>
      <c r="S204" s="25"/>
      <c r="T204" s="25">
        <v>8922.4</v>
      </c>
      <c r="U204" s="131">
        <v>8886.2999999999993</v>
      </c>
      <c r="V204" s="25">
        <f t="shared" ref="V204:V268" si="36">U204/T204*100</f>
        <v>99.5954003407155</v>
      </c>
      <c r="W204" s="154"/>
    </row>
    <row r="205" spans="1:23" ht="21.75" customHeight="1">
      <c r="A205" s="12" t="s">
        <v>698</v>
      </c>
      <c r="B205" s="24" t="s">
        <v>699</v>
      </c>
      <c r="C205" s="24" t="s">
        <v>172</v>
      </c>
      <c r="D205" s="24" t="s">
        <v>89</v>
      </c>
      <c r="E205" s="25"/>
      <c r="F205" s="25"/>
      <c r="G205" s="21"/>
      <c r="H205" s="21"/>
      <c r="I205" s="21"/>
      <c r="J205" s="21"/>
      <c r="K205" s="21"/>
      <c r="L205" s="21">
        <v>1860</v>
      </c>
      <c r="M205" s="21">
        <f t="shared" si="27"/>
        <v>1860</v>
      </c>
      <c r="N205" s="25"/>
      <c r="O205" s="21">
        <f t="shared" si="24"/>
        <v>1860</v>
      </c>
      <c r="P205" s="25"/>
      <c r="Q205" s="21">
        <f t="shared" si="25"/>
        <v>1860</v>
      </c>
      <c r="R205" s="25">
        <v>299.5</v>
      </c>
      <c r="S205" s="25"/>
      <c r="T205" s="25">
        <v>2159.5</v>
      </c>
      <c r="U205" s="131">
        <v>2159.5</v>
      </c>
      <c r="V205" s="25">
        <f t="shared" si="36"/>
        <v>100</v>
      </c>
      <c r="W205" s="154"/>
    </row>
    <row r="206" spans="1:23" ht="30" customHeight="1">
      <c r="A206" s="35" t="s">
        <v>90</v>
      </c>
      <c r="B206" s="24" t="s">
        <v>411</v>
      </c>
      <c r="C206" s="24" t="s">
        <v>377</v>
      </c>
      <c r="D206" s="24" t="s">
        <v>89</v>
      </c>
      <c r="E206" s="25"/>
      <c r="F206" s="25">
        <v>1000</v>
      </c>
      <c r="G206" s="21">
        <f t="shared" si="30"/>
        <v>1000</v>
      </c>
      <c r="H206" s="25"/>
      <c r="I206" s="21">
        <f t="shared" si="28"/>
        <v>1000</v>
      </c>
      <c r="J206" s="25"/>
      <c r="K206" s="21">
        <f t="shared" si="29"/>
        <v>1000</v>
      </c>
      <c r="L206" s="25"/>
      <c r="M206" s="21">
        <f t="shared" si="27"/>
        <v>1000</v>
      </c>
      <c r="N206" s="25"/>
      <c r="O206" s="21">
        <f t="shared" ref="O206:O260" si="37">M206+N206</f>
        <v>1000</v>
      </c>
      <c r="P206" s="25"/>
      <c r="Q206" s="21">
        <f t="shared" ref="Q206:Q270" si="38">O206+P206</f>
        <v>1000</v>
      </c>
      <c r="R206" s="25"/>
      <c r="S206" s="25"/>
      <c r="T206" s="25">
        <v>1044.5</v>
      </c>
      <c r="U206" s="131">
        <v>1044.5</v>
      </c>
      <c r="V206" s="25">
        <f t="shared" si="36"/>
        <v>100</v>
      </c>
      <c r="W206" s="154"/>
    </row>
    <row r="207" spans="1:23" ht="31.5" customHeight="1">
      <c r="A207" s="35" t="s">
        <v>90</v>
      </c>
      <c r="B207" s="24" t="s">
        <v>411</v>
      </c>
      <c r="C207" s="24" t="s">
        <v>185</v>
      </c>
      <c r="D207" s="24" t="s">
        <v>89</v>
      </c>
      <c r="E207" s="25">
        <v>1500</v>
      </c>
      <c r="F207" s="25">
        <v>600</v>
      </c>
      <c r="G207" s="21">
        <f t="shared" si="30"/>
        <v>2100</v>
      </c>
      <c r="H207" s="21">
        <v>1000</v>
      </c>
      <c r="I207" s="21">
        <f t="shared" si="28"/>
        <v>3100</v>
      </c>
      <c r="J207" s="21"/>
      <c r="K207" s="21">
        <f t="shared" si="29"/>
        <v>3100</v>
      </c>
      <c r="L207" s="21">
        <v>-1000</v>
      </c>
      <c r="M207" s="21">
        <f t="shared" si="27"/>
        <v>2100</v>
      </c>
      <c r="N207" s="21"/>
      <c r="O207" s="21">
        <f t="shared" si="37"/>
        <v>2100</v>
      </c>
      <c r="P207" s="21"/>
      <c r="Q207" s="21">
        <f t="shared" si="38"/>
        <v>2100</v>
      </c>
      <c r="R207" s="21">
        <v>-118.2</v>
      </c>
      <c r="S207" s="21"/>
      <c r="T207" s="25">
        <v>217.8</v>
      </c>
      <c r="U207" s="25">
        <v>115.7</v>
      </c>
      <c r="V207" s="25">
        <f t="shared" si="36"/>
        <v>53.12213039485767</v>
      </c>
      <c r="W207" s="154"/>
    </row>
    <row r="208" spans="1:23" ht="29.25" customHeight="1">
      <c r="A208" s="35" t="s">
        <v>90</v>
      </c>
      <c r="B208" s="24" t="s">
        <v>411</v>
      </c>
      <c r="C208" s="24" t="s">
        <v>166</v>
      </c>
      <c r="D208" s="24" t="s">
        <v>518</v>
      </c>
      <c r="E208" s="25">
        <v>1000</v>
      </c>
      <c r="F208" s="25"/>
      <c r="G208" s="21">
        <f t="shared" si="30"/>
        <v>1000</v>
      </c>
      <c r="H208" s="25"/>
      <c r="I208" s="21">
        <f t="shared" si="28"/>
        <v>1000</v>
      </c>
      <c r="J208" s="25"/>
      <c r="K208" s="21">
        <f t="shared" si="29"/>
        <v>1000</v>
      </c>
      <c r="L208" s="25"/>
      <c r="M208" s="21">
        <f t="shared" si="27"/>
        <v>1000</v>
      </c>
      <c r="N208" s="25">
        <v>1755</v>
      </c>
      <c r="O208" s="21">
        <f t="shared" si="37"/>
        <v>2755</v>
      </c>
      <c r="P208" s="25"/>
      <c r="Q208" s="21">
        <f t="shared" si="38"/>
        <v>2755</v>
      </c>
      <c r="R208" s="25">
        <v>-335.6</v>
      </c>
      <c r="S208" s="25"/>
      <c r="T208" s="131">
        <v>4319.2</v>
      </c>
      <c r="U208" s="131">
        <v>4319.2</v>
      </c>
      <c r="V208" s="25">
        <f t="shared" si="36"/>
        <v>100</v>
      </c>
      <c r="W208" s="154"/>
    </row>
    <row r="209" spans="1:23" ht="51" hidden="1">
      <c r="A209" s="20" t="s">
        <v>391</v>
      </c>
      <c r="B209" s="22" t="s">
        <v>392</v>
      </c>
      <c r="C209" s="22" t="s">
        <v>192</v>
      </c>
      <c r="D209" s="22"/>
      <c r="E209" s="21">
        <f>SUM(E210)</f>
        <v>4700</v>
      </c>
      <c r="F209" s="21"/>
      <c r="G209" s="21">
        <f t="shared" si="30"/>
        <v>4700</v>
      </c>
      <c r="H209" s="21"/>
      <c r="I209" s="21">
        <f t="shared" si="28"/>
        <v>4700</v>
      </c>
      <c r="J209" s="21"/>
      <c r="K209" s="21">
        <f t="shared" si="29"/>
        <v>4700</v>
      </c>
      <c r="L209" s="21"/>
      <c r="M209" s="21">
        <f t="shared" si="27"/>
        <v>4700</v>
      </c>
      <c r="N209" s="21">
        <f>N210</f>
        <v>-4700</v>
      </c>
      <c r="O209" s="21">
        <f t="shared" si="37"/>
        <v>0</v>
      </c>
      <c r="P209" s="21"/>
      <c r="Q209" s="21">
        <f t="shared" si="38"/>
        <v>0</v>
      </c>
      <c r="R209" s="21"/>
      <c r="S209" s="21"/>
      <c r="T209" s="21">
        <f t="shared" ref="T209:T212" si="39">P209+Q209+R209</f>
        <v>0</v>
      </c>
      <c r="U209" s="21">
        <f>P209+Q209+R209</f>
        <v>0</v>
      </c>
      <c r="V209" s="25" t="e">
        <f t="shared" si="36"/>
        <v>#DIV/0!</v>
      </c>
      <c r="W209" s="154"/>
    </row>
    <row r="210" spans="1:23" ht="38.25" hidden="1">
      <c r="A210" s="35" t="s">
        <v>394</v>
      </c>
      <c r="B210" s="24" t="s">
        <v>393</v>
      </c>
      <c r="C210" s="24" t="s">
        <v>192</v>
      </c>
      <c r="D210" s="24"/>
      <c r="E210" s="25">
        <f>SUM(E211)</f>
        <v>4700</v>
      </c>
      <c r="F210" s="25"/>
      <c r="G210" s="21">
        <f t="shared" si="30"/>
        <v>4700</v>
      </c>
      <c r="H210" s="25"/>
      <c r="I210" s="21">
        <f t="shared" si="28"/>
        <v>4700</v>
      </c>
      <c r="J210" s="25"/>
      <c r="K210" s="21">
        <f t="shared" si="29"/>
        <v>4700</v>
      </c>
      <c r="L210" s="25"/>
      <c r="M210" s="21">
        <f t="shared" ref="M210:M260" si="40">K210+L210</f>
        <v>4700</v>
      </c>
      <c r="N210" s="25">
        <f>N211</f>
        <v>-4700</v>
      </c>
      <c r="O210" s="21">
        <f t="shared" si="37"/>
        <v>0</v>
      </c>
      <c r="P210" s="25"/>
      <c r="Q210" s="21">
        <f t="shared" si="38"/>
        <v>0</v>
      </c>
      <c r="R210" s="25"/>
      <c r="S210" s="25"/>
      <c r="T210" s="21">
        <f t="shared" si="39"/>
        <v>0</v>
      </c>
      <c r="U210" s="21">
        <f>P210+Q210+R210</f>
        <v>0</v>
      </c>
      <c r="V210" s="25" t="e">
        <f t="shared" si="36"/>
        <v>#DIV/0!</v>
      </c>
      <c r="W210" s="154"/>
    </row>
    <row r="211" spans="1:23" ht="21.75" hidden="1" customHeight="1">
      <c r="A211" s="42" t="s">
        <v>396</v>
      </c>
      <c r="B211" s="24" t="s">
        <v>395</v>
      </c>
      <c r="C211" s="24" t="s">
        <v>192</v>
      </c>
      <c r="D211" s="24"/>
      <c r="E211" s="25">
        <f>SUM(E212)</f>
        <v>4700</v>
      </c>
      <c r="F211" s="25"/>
      <c r="G211" s="21">
        <f t="shared" si="30"/>
        <v>4700</v>
      </c>
      <c r="H211" s="25"/>
      <c r="I211" s="21">
        <f t="shared" si="28"/>
        <v>4700</v>
      </c>
      <c r="J211" s="25"/>
      <c r="K211" s="21">
        <f t="shared" si="29"/>
        <v>4700</v>
      </c>
      <c r="L211" s="25"/>
      <c r="M211" s="21">
        <f t="shared" si="40"/>
        <v>4700</v>
      </c>
      <c r="N211" s="25">
        <f>N212</f>
        <v>-4700</v>
      </c>
      <c r="O211" s="21">
        <f t="shared" si="37"/>
        <v>0</v>
      </c>
      <c r="P211" s="25"/>
      <c r="Q211" s="21">
        <f t="shared" si="38"/>
        <v>0</v>
      </c>
      <c r="R211" s="25"/>
      <c r="S211" s="25"/>
      <c r="T211" s="21">
        <f t="shared" si="39"/>
        <v>0</v>
      </c>
      <c r="U211" s="21">
        <f>P211+Q211+R211</f>
        <v>0</v>
      </c>
      <c r="V211" s="25" t="e">
        <f t="shared" si="36"/>
        <v>#DIV/0!</v>
      </c>
      <c r="W211" s="154"/>
    </row>
    <row r="212" spans="1:23" ht="38.25" hidden="1">
      <c r="A212" s="35" t="s">
        <v>90</v>
      </c>
      <c r="B212" s="24" t="s">
        <v>395</v>
      </c>
      <c r="C212" s="24" t="s">
        <v>192</v>
      </c>
      <c r="D212" s="24" t="s">
        <v>89</v>
      </c>
      <c r="E212" s="25">
        <v>4700</v>
      </c>
      <c r="F212" s="25"/>
      <c r="G212" s="21">
        <f t="shared" si="30"/>
        <v>4700</v>
      </c>
      <c r="H212" s="25"/>
      <c r="I212" s="21">
        <f t="shared" si="28"/>
        <v>4700</v>
      </c>
      <c r="J212" s="25"/>
      <c r="K212" s="21">
        <f t="shared" si="29"/>
        <v>4700</v>
      </c>
      <c r="L212" s="25"/>
      <c r="M212" s="21">
        <f t="shared" si="40"/>
        <v>4700</v>
      </c>
      <c r="N212" s="25">
        <v>-4700</v>
      </c>
      <c r="O212" s="21">
        <f t="shared" si="37"/>
        <v>0</v>
      </c>
      <c r="P212" s="25"/>
      <c r="Q212" s="21">
        <f t="shared" si="38"/>
        <v>0</v>
      </c>
      <c r="R212" s="25"/>
      <c r="S212" s="25"/>
      <c r="T212" s="21">
        <f t="shared" si="39"/>
        <v>0</v>
      </c>
      <c r="U212" s="21">
        <f>P212+Q212+R212</f>
        <v>0</v>
      </c>
      <c r="V212" s="25" t="e">
        <f t="shared" si="36"/>
        <v>#DIV/0!</v>
      </c>
      <c r="W212" s="154"/>
    </row>
    <row r="213" spans="1:23" ht="38.25">
      <c r="A213" s="20" t="s">
        <v>768</v>
      </c>
      <c r="B213" s="22" t="s">
        <v>519</v>
      </c>
      <c r="C213" s="22" t="s">
        <v>168</v>
      </c>
      <c r="D213" s="22"/>
      <c r="E213" s="21">
        <f>E214+E217</f>
        <v>66600</v>
      </c>
      <c r="F213" s="21">
        <f>F214+F217</f>
        <v>35000</v>
      </c>
      <c r="G213" s="21">
        <f t="shared" si="30"/>
        <v>101600</v>
      </c>
      <c r="H213" s="21"/>
      <c r="I213" s="21">
        <f t="shared" si="28"/>
        <v>101600</v>
      </c>
      <c r="J213" s="21"/>
      <c r="K213" s="21">
        <f t="shared" si="29"/>
        <v>101600</v>
      </c>
      <c r="L213" s="21"/>
      <c r="M213" s="21">
        <f t="shared" si="40"/>
        <v>101600</v>
      </c>
      <c r="N213" s="21"/>
      <c r="O213" s="21">
        <f t="shared" si="37"/>
        <v>101600</v>
      </c>
      <c r="P213" s="21"/>
      <c r="Q213" s="21">
        <f t="shared" si="38"/>
        <v>101600</v>
      </c>
      <c r="R213" s="21">
        <f>R217</f>
        <v>0</v>
      </c>
      <c r="S213" s="21">
        <f>S217</f>
        <v>200</v>
      </c>
      <c r="T213" s="21">
        <f>T214+T217</f>
        <v>104484.9</v>
      </c>
      <c r="U213" s="21">
        <f>U214+U217</f>
        <v>104484.9</v>
      </c>
      <c r="V213" s="25">
        <f t="shared" si="36"/>
        <v>100</v>
      </c>
      <c r="W213" s="154"/>
    </row>
    <row r="214" spans="1:23" ht="25.5">
      <c r="A214" s="35" t="s">
        <v>520</v>
      </c>
      <c r="B214" s="24" t="s">
        <v>51</v>
      </c>
      <c r="C214" s="24" t="s">
        <v>446</v>
      </c>
      <c r="D214" s="24"/>
      <c r="E214" s="25">
        <f>E215+E216</f>
        <v>16600</v>
      </c>
      <c r="F214" s="25"/>
      <c r="G214" s="21">
        <f t="shared" si="30"/>
        <v>16600</v>
      </c>
      <c r="H214" s="25"/>
      <c r="I214" s="21">
        <f t="shared" si="28"/>
        <v>16600</v>
      </c>
      <c r="J214" s="25"/>
      <c r="K214" s="21">
        <f t="shared" ref="K214:K265" si="41">I214+J214</f>
        <v>16600</v>
      </c>
      <c r="L214" s="25"/>
      <c r="M214" s="21">
        <f t="shared" si="40"/>
        <v>16600</v>
      </c>
      <c r="N214" s="25"/>
      <c r="O214" s="21">
        <f t="shared" si="37"/>
        <v>16600</v>
      </c>
      <c r="P214" s="25"/>
      <c r="Q214" s="21">
        <f t="shared" si="38"/>
        <v>16600</v>
      </c>
      <c r="R214" s="25"/>
      <c r="S214" s="25"/>
      <c r="T214" s="25">
        <f>T215</f>
        <v>16600</v>
      </c>
      <c r="U214" s="25">
        <f>U215</f>
        <v>16600</v>
      </c>
      <c r="V214" s="25">
        <f t="shared" si="36"/>
        <v>100</v>
      </c>
      <c r="W214" s="154"/>
    </row>
    <row r="215" spans="1:23" ht="30" customHeight="1">
      <c r="A215" s="35" t="s">
        <v>521</v>
      </c>
      <c r="B215" s="24" t="s">
        <v>51</v>
      </c>
      <c r="C215" s="24" t="s">
        <v>446</v>
      </c>
      <c r="D215" s="24" t="s">
        <v>89</v>
      </c>
      <c r="E215" s="25">
        <v>1600</v>
      </c>
      <c r="F215" s="25"/>
      <c r="G215" s="21">
        <f t="shared" si="30"/>
        <v>1600</v>
      </c>
      <c r="H215" s="25"/>
      <c r="I215" s="21">
        <f t="shared" ref="I215:I279" si="42">G215+H215</f>
        <v>1600</v>
      </c>
      <c r="J215" s="25"/>
      <c r="K215" s="21">
        <f t="shared" si="41"/>
        <v>1600</v>
      </c>
      <c r="L215" s="25"/>
      <c r="M215" s="21">
        <f t="shared" si="40"/>
        <v>1600</v>
      </c>
      <c r="N215" s="25"/>
      <c r="O215" s="21">
        <f t="shared" si="37"/>
        <v>1600</v>
      </c>
      <c r="P215" s="25"/>
      <c r="Q215" s="21">
        <f t="shared" si="38"/>
        <v>1600</v>
      </c>
      <c r="R215" s="25"/>
      <c r="S215" s="25"/>
      <c r="T215" s="25">
        <f>T216</f>
        <v>16600</v>
      </c>
      <c r="U215" s="25">
        <f>U216</f>
        <v>16600</v>
      </c>
      <c r="V215" s="25">
        <f t="shared" si="36"/>
        <v>100</v>
      </c>
      <c r="W215" s="154"/>
    </row>
    <row r="216" spans="1:23" ht="17.25" customHeight="1">
      <c r="A216" s="35" t="s">
        <v>477</v>
      </c>
      <c r="B216" s="24" t="s">
        <v>51</v>
      </c>
      <c r="C216" s="24" t="s">
        <v>446</v>
      </c>
      <c r="D216" s="24" t="s">
        <v>89</v>
      </c>
      <c r="E216" s="25">
        <v>15000</v>
      </c>
      <c r="F216" s="25"/>
      <c r="G216" s="21">
        <f t="shared" ref="G216:G280" si="43">E216+F216</f>
        <v>15000</v>
      </c>
      <c r="H216" s="25"/>
      <c r="I216" s="21">
        <f t="shared" si="42"/>
        <v>15000</v>
      </c>
      <c r="J216" s="25"/>
      <c r="K216" s="21">
        <f t="shared" si="41"/>
        <v>15000</v>
      </c>
      <c r="L216" s="25"/>
      <c r="M216" s="21">
        <f t="shared" si="40"/>
        <v>15000</v>
      </c>
      <c r="N216" s="25"/>
      <c r="O216" s="21">
        <f t="shared" si="37"/>
        <v>15000</v>
      </c>
      <c r="P216" s="25"/>
      <c r="Q216" s="21">
        <f t="shared" si="38"/>
        <v>15000</v>
      </c>
      <c r="R216" s="25"/>
      <c r="S216" s="25"/>
      <c r="T216" s="25">
        <v>16600</v>
      </c>
      <c r="U216" s="131">
        <v>16600</v>
      </c>
      <c r="V216" s="25">
        <f t="shared" si="36"/>
        <v>100</v>
      </c>
      <c r="W216" s="154"/>
    </row>
    <row r="217" spans="1:23" ht="38.25">
      <c r="A217" s="35" t="s">
        <v>694</v>
      </c>
      <c r="B217" s="24" t="s">
        <v>695</v>
      </c>
      <c r="C217" s="24" t="s">
        <v>834</v>
      </c>
      <c r="D217" s="24" t="s">
        <v>89</v>
      </c>
      <c r="E217" s="25">
        <v>50000</v>
      </c>
      <c r="F217" s="25">
        <v>35000</v>
      </c>
      <c r="G217" s="21">
        <f t="shared" si="43"/>
        <v>85000</v>
      </c>
      <c r="H217" s="25"/>
      <c r="I217" s="21">
        <f t="shared" si="42"/>
        <v>85000</v>
      </c>
      <c r="J217" s="25"/>
      <c r="K217" s="21">
        <f t="shared" si="41"/>
        <v>85000</v>
      </c>
      <c r="L217" s="25"/>
      <c r="M217" s="21">
        <f t="shared" si="40"/>
        <v>85000</v>
      </c>
      <c r="N217" s="25"/>
      <c r="O217" s="21">
        <f t="shared" si="37"/>
        <v>85000</v>
      </c>
      <c r="P217" s="25"/>
      <c r="Q217" s="21">
        <f t="shared" si="38"/>
        <v>85000</v>
      </c>
      <c r="R217" s="25"/>
      <c r="S217" s="25">
        <v>200</v>
      </c>
      <c r="T217" s="25">
        <v>87884.9</v>
      </c>
      <c r="U217" s="131">
        <v>87884.9</v>
      </c>
      <c r="V217" s="25">
        <f t="shared" si="36"/>
        <v>100</v>
      </c>
      <c r="W217" s="154"/>
    </row>
    <row r="218" spans="1:23" ht="38.25">
      <c r="A218" s="20" t="s">
        <v>473</v>
      </c>
      <c r="B218" s="22" t="s">
        <v>453</v>
      </c>
      <c r="C218" s="24"/>
      <c r="D218" s="24"/>
      <c r="E218" s="21">
        <f>E219</f>
        <v>4106.3</v>
      </c>
      <c r="F218" s="21">
        <f>F219</f>
        <v>-106.3</v>
      </c>
      <c r="G218" s="21">
        <f t="shared" si="43"/>
        <v>4000</v>
      </c>
      <c r="H218" s="21">
        <f>H219</f>
        <v>10118.4</v>
      </c>
      <c r="I218" s="21">
        <f t="shared" si="42"/>
        <v>14118.4</v>
      </c>
      <c r="J218" s="21"/>
      <c r="K218" s="21">
        <f t="shared" si="41"/>
        <v>14118.4</v>
      </c>
      <c r="L218" s="21"/>
      <c r="M218" s="21">
        <f t="shared" si="40"/>
        <v>14118.4</v>
      </c>
      <c r="N218" s="21"/>
      <c r="O218" s="21">
        <f t="shared" si="37"/>
        <v>14118.4</v>
      </c>
      <c r="P218" s="21"/>
      <c r="Q218" s="21">
        <f t="shared" si="38"/>
        <v>14118.4</v>
      </c>
      <c r="R218" s="21"/>
      <c r="S218" s="21"/>
      <c r="T218" s="21">
        <f>T219</f>
        <v>12947.1</v>
      </c>
      <c r="U218" s="21">
        <f>U219</f>
        <v>12822.4</v>
      </c>
      <c r="V218" s="25">
        <f t="shared" si="36"/>
        <v>99.036849950954263</v>
      </c>
      <c r="W218" s="154"/>
    </row>
    <row r="219" spans="1:23" ht="30" customHeight="1">
      <c r="A219" s="20" t="s">
        <v>452</v>
      </c>
      <c r="B219" s="22" t="s">
        <v>454</v>
      </c>
      <c r="C219" s="24"/>
      <c r="D219" s="24"/>
      <c r="E219" s="21">
        <f>E220</f>
        <v>4106.3</v>
      </c>
      <c r="F219" s="21">
        <f>F220</f>
        <v>-106.3</v>
      </c>
      <c r="G219" s="21">
        <f t="shared" si="43"/>
        <v>4000</v>
      </c>
      <c r="H219" s="21">
        <f>H220</f>
        <v>10118.4</v>
      </c>
      <c r="I219" s="21">
        <f t="shared" si="42"/>
        <v>14118.4</v>
      </c>
      <c r="J219" s="21"/>
      <c r="K219" s="21">
        <f t="shared" si="41"/>
        <v>14118.4</v>
      </c>
      <c r="L219" s="21"/>
      <c r="M219" s="21">
        <f t="shared" si="40"/>
        <v>14118.4</v>
      </c>
      <c r="N219" s="21"/>
      <c r="O219" s="21">
        <f t="shared" si="37"/>
        <v>14118.4</v>
      </c>
      <c r="P219" s="21"/>
      <c r="Q219" s="21">
        <f t="shared" si="38"/>
        <v>14118.4</v>
      </c>
      <c r="R219" s="21"/>
      <c r="S219" s="21"/>
      <c r="T219" s="21">
        <f>T220</f>
        <v>12947.1</v>
      </c>
      <c r="U219" s="21">
        <f>U220</f>
        <v>12822.4</v>
      </c>
      <c r="V219" s="25">
        <f t="shared" si="36"/>
        <v>99.036849950954263</v>
      </c>
      <c r="W219" s="154"/>
    </row>
    <row r="220" spans="1:23" ht="32.25" customHeight="1">
      <c r="A220" s="35" t="s">
        <v>474</v>
      </c>
      <c r="B220" s="24" t="s">
        <v>476</v>
      </c>
      <c r="C220" s="24" t="s">
        <v>446</v>
      </c>
      <c r="D220" s="24"/>
      <c r="E220" s="25">
        <f>E221+E222</f>
        <v>4106.3</v>
      </c>
      <c r="F220" s="25">
        <f>F221+F222</f>
        <v>-106.3</v>
      </c>
      <c r="G220" s="21">
        <f t="shared" si="43"/>
        <v>4000</v>
      </c>
      <c r="H220" s="25">
        <f>H221</f>
        <v>10118.4</v>
      </c>
      <c r="I220" s="21">
        <f t="shared" si="42"/>
        <v>14118.4</v>
      </c>
      <c r="J220" s="25"/>
      <c r="K220" s="21">
        <f t="shared" si="41"/>
        <v>14118.4</v>
      </c>
      <c r="L220" s="25"/>
      <c r="M220" s="21">
        <f t="shared" si="40"/>
        <v>14118.4</v>
      </c>
      <c r="N220" s="25"/>
      <c r="O220" s="21">
        <f t="shared" si="37"/>
        <v>14118.4</v>
      </c>
      <c r="P220" s="25"/>
      <c r="Q220" s="21">
        <f t="shared" si="38"/>
        <v>14118.4</v>
      </c>
      <c r="R220" s="25"/>
      <c r="S220" s="25"/>
      <c r="T220" s="25">
        <f>SUM(T221:T222)</f>
        <v>12947.1</v>
      </c>
      <c r="U220" s="25">
        <f>SUM(U221:U222)</f>
        <v>12822.4</v>
      </c>
      <c r="V220" s="25">
        <f t="shared" si="36"/>
        <v>99.036849950954263</v>
      </c>
      <c r="W220" s="154"/>
    </row>
    <row r="221" spans="1:23" ht="19.5" customHeight="1">
      <c r="A221" s="35" t="s">
        <v>477</v>
      </c>
      <c r="B221" s="24" t="s">
        <v>455</v>
      </c>
      <c r="C221" s="24" t="s">
        <v>446</v>
      </c>
      <c r="D221" s="24" t="s">
        <v>89</v>
      </c>
      <c r="E221" s="25">
        <v>106.3</v>
      </c>
      <c r="F221" s="25">
        <v>-106.3</v>
      </c>
      <c r="G221" s="21">
        <f t="shared" si="43"/>
        <v>0</v>
      </c>
      <c r="H221" s="25">
        <v>10118.4</v>
      </c>
      <c r="I221" s="21">
        <f t="shared" si="42"/>
        <v>10118.4</v>
      </c>
      <c r="J221" s="25"/>
      <c r="K221" s="21">
        <f t="shared" si="41"/>
        <v>10118.4</v>
      </c>
      <c r="L221" s="25"/>
      <c r="M221" s="21">
        <f t="shared" si="40"/>
        <v>10118.4</v>
      </c>
      <c r="N221" s="25"/>
      <c r="O221" s="21">
        <f t="shared" si="37"/>
        <v>10118.4</v>
      </c>
      <c r="P221" s="25"/>
      <c r="Q221" s="21">
        <f t="shared" si="38"/>
        <v>10118.4</v>
      </c>
      <c r="R221" s="25"/>
      <c r="S221" s="25"/>
      <c r="T221" s="25">
        <v>12822.4</v>
      </c>
      <c r="U221" s="131">
        <v>12822.4</v>
      </c>
      <c r="V221" s="25">
        <f t="shared" si="36"/>
        <v>100</v>
      </c>
      <c r="W221" s="154"/>
    </row>
    <row r="222" spans="1:23" ht="24" customHeight="1">
      <c r="A222" s="35" t="s">
        <v>478</v>
      </c>
      <c r="B222" s="24" t="s">
        <v>479</v>
      </c>
      <c r="C222" s="24" t="s">
        <v>446</v>
      </c>
      <c r="D222" s="24" t="s">
        <v>89</v>
      </c>
      <c r="E222" s="25">
        <v>4000</v>
      </c>
      <c r="F222" s="25"/>
      <c r="G222" s="21">
        <f t="shared" si="43"/>
        <v>4000</v>
      </c>
      <c r="H222" s="25"/>
      <c r="I222" s="21">
        <f t="shared" si="42"/>
        <v>4000</v>
      </c>
      <c r="J222" s="25"/>
      <c r="K222" s="21">
        <f t="shared" si="41"/>
        <v>4000</v>
      </c>
      <c r="L222" s="25"/>
      <c r="M222" s="21">
        <f t="shared" si="40"/>
        <v>4000</v>
      </c>
      <c r="N222" s="25"/>
      <c r="O222" s="21">
        <f t="shared" si="37"/>
        <v>4000</v>
      </c>
      <c r="P222" s="25"/>
      <c r="Q222" s="21">
        <f t="shared" si="38"/>
        <v>4000</v>
      </c>
      <c r="R222" s="25"/>
      <c r="S222" s="25"/>
      <c r="T222" s="25">
        <v>124.7</v>
      </c>
      <c r="U222" s="131">
        <v>0</v>
      </c>
      <c r="V222" s="25">
        <f t="shared" si="36"/>
        <v>0</v>
      </c>
      <c r="W222" s="154"/>
    </row>
    <row r="223" spans="1:23" ht="24" customHeight="1">
      <c r="A223" s="20" t="s">
        <v>836</v>
      </c>
      <c r="B223" s="24"/>
      <c r="C223" s="23"/>
      <c r="D223" s="24"/>
      <c r="E223" s="21" t="e">
        <f>SUM(E9,E27,E71,E75,E79,E83,E87,E94,E135,E154,E161,E167,E174,E185,E147,E24,E209,E68,E213,E218)</f>
        <v>#REF!</v>
      </c>
      <c r="F223" s="21" t="e">
        <f>SUM(F9,F27,F71,F75,F79,F83,F87,F94,F135,F154,F161,F167,F174,F185,F147,F24,F209,F68,F213,F218)</f>
        <v>#REF!</v>
      </c>
      <c r="G223" s="21" t="e">
        <f t="shared" si="43"/>
        <v>#REF!</v>
      </c>
      <c r="H223" s="21">
        <f>SUM(H9,H27,H71,H75,H79,H83,H87,H94,H135,H154,H161,H167,H174,H185,H147,H24,H209,H68,H213,H218)</f>
        <v>26418.400000000001</v>
      </c>
      <c r="I223" s="21" t="e">
        <f t="shared" si="42"/>
        <v>#REF!</v>
      </c>
      <c r="J223" s="21">
        <f>SUM(J9,J27,J71,J75,J79,J83,J87,J94,J135,J154,J161,J167,J174,J185,J147,J24,J209,J68,J213,J218)</f>
        <v>42578.3</v>
      </c>
      <c r="K223" s="21" t="e">
        <f t="shared" si="41"/>
        <v>#REF!</v>
      </c>
      <c r="L223" s="21">
        <f>L27+L94+L185</f>
        <v>17824.7</v>
      </c>
      <c r="M223" s="21" t="e">
        <f t="shared" si="40"/>
        <v>#REF!</v>
      </c>
      <c r="N223" s="21" t="e">
        <f>N27+N94+N185+N9+N209</f>
        <v>#REF!</v>
      </c>
      <c r="O223" s="21" t="e">
        <f t="shared" si="37"/>
        <v>#REF!</v>
      </c>
      <c r="P223" s="21">
        <f>P9+P71+P94+P154</f>
        <v>1900</v>
      </c>
      <c r="Q223" s="21" t="e">
        <f t="shared" si="38"/>
        <v>#REF!</v>
      </c>
      <c r="R223" s="21" t="e">
        <f>R27+R94+R174+R185+R213</f>
        <v>#REF!</v>
      </c>
      <c r="S223" s="21" t="e">
        <f>S27+S94+S174+S185+S213+S147</f>
        <v>#REF!</v>
      </c>
      <c r="T223" s="21">
        <f>T9+T24+T27+T68+T71+T75+T79+T83+T87+T94+T135+T147+T154+T167+T174+T185+T213+T218</f>
        <v>1202342.7</v>
      </c>
      <c r="U223" s="21">
        <f>U9+U24+U27+U68+U71+U75+U79+U83+U87+U94+U135+U147+U154+U167+U174+U185+U213+U218</f>
        <v>1129648.7999999998</v>
      </c>
      <c r="V223" s="25">
        <f t="shared" si="36"/>
        <v>93.953978345774445</v>
      </c>
      <c r="W223" s="154"/>
    </row>
    <row r="224" spans="1:23" ht="25.5" customHeight="1">
      <c r="A224" s="20" t="s">
        <v>205</v>
      </c>
      <c r="B224" s="62"/>
      <c r="C224" s="62"/>
      <c r="D224" s="62"/>
      <c r="E224" s="120">
        <f>SUM(E225,E228,E233,E236,E241,E243,E246,E248)+E231</f>
        <v>62825.2</v>
      </c>
      <c r="F224" s="120">
        <f>SUM(F225,F228,F233,F236,F241,F243,F246,F248)+F231</f>
        <v>2200</v>
      </c>
      <c r="G224" s="21">
        <f t="shared" si="43"/>
        <v>65025.2</v>
      </c>
      <c r="H224" s="120">
        <v>1300</v>
      </c>
      <c r="I224" s="21">
        <f>G224+H224</f>
        <v>66325.2</v>
      </c>
      <c r="J224" s="120">
        <v>2000</v>
      </c>
      <c r="K224" s="21">
        <f t="shared" si="41"/>
        <v>68325.2</v>
      </c>
      <c r="L224" s="120">
        <f>L248+L225+L233+L236+L243+L246</f>
        <v>2217.4</v>
      </c>
      <c r="M224" s="21">
        <f t="shared" si="40"/>
        <v>70542.599999999991</v>
      </c>
      <c r="N224" s="120"/>
      <c r="O224" s="21">
        <f t="shared" si="37"/>
        <v>70542.599999999991</v>
      </c>
      <c r="P224" s="120">
        <f>P233+P243</f>
        <v>0</v>
      </c>
      <c r="Q224" s="21">
        <f t="shared" si="38"/>
        <v>70542.599999999991</v>
      </c>
      <c r="R224" s="120">
        <f>R225+R228+R233+R236+R243+R246+R248</f>
        <v>1700</v>
      </c>
      <c r="S224" s="120">
        <f>S225+S228+S233+S236+S243+S246+S248</f>
        <v>2785</v>
      </c>
      <c r="T224" s="21">
        <f>T225+T228+T231+T233+T236+T241+T243+T246+T248</f>
        <v>73179.100000000006</v>
      </c>
      <c r="U224" s="21">
        <f>U225+U228+U231+U233+U236+U241+U243+U246+U248</f>
        <v>71569.200000000012</v>
      </c>
      <c r="V224" s="25">
        <f t="shared" si="36"/>
        <v>97.800054933717419</v>
      </c>
      <c r="W224" s="154"/>
    </row>
    <row r="225" spans="1:23" ht="40.5" customHeight="1">
      <c r="A225" s="20" t="s">
        <v>207</v>
      </c>
      <c r="B225" s="22"/>
      <c r="C225" s="22" t="s">
        <v>208</v>
      </c>
      <c r="D225" s="22"/>
      <c r="E225" s="21">
        <f>SUM(E227)</f>
        <v>1700</v>
      </c>
      <c r="F225" s="21"/>
      <c r="G225" s="21">
        <f t="shared" si="43"/>
        <v>1700</v>
      </c>
      <c r="H225" s="21"/>
      <c r="I225" s="21">
        <f t="shared" si="42"/>
        <v>1700</v>
      </c>
      <c r="J225" s="21"/>
      <c r="K225" s="21">
        <f t="shared" si="41"/>
        <v>1700</v>
      </c>
      <c r="L225" s="21">
        <f>L226</f>
        <v>130.19999999999999</v>
      </c>
      <c r="M225" s="21">
        <f t="shared" si="40"/>
        <v>1830.2</v>
      </c>
      <c r="N225" s="21"/>
      <c r="O225" s="21">
        <f t="shared" si="37"/>
        <v>1830.2</v>
      </c>
      <c r="P225" s="21"/>
      <c r="Q225" s="21">
        <f t="shared" si="38"/>
        <v>1830.2</v>
      </c>
      <c r="R225" s="21">
        <f>R226</f>
        <v>65.099999999999994</v>
      </c>
      <c r="S225" s="21"/>
      <c r="T225" s="21">
        <f>T226</f>
        <v>2025.3</v>
      </c>
      <c r="U225" s="21">
        <f>U226</f>
        <v>2015.1</v>
      </c>
      <c r="V225" s="25">
        <f t="shared" si="36"/>
        <v>99.496370908013617</v>
      </c>
      <c r="W225" s="154"/>
    </row>
    <row r="226" spans="1:23" ht="33" customHeight="1">
      <c r="A226" s="20" t="s">
        <v>135</v>
      </c>
      <c r="B226" s="22" t="s">
        <v>226</v>
      </c>
      <c r="C226" s="22" t="s">
        <v>208</v>
      </c>
      <c r="D226" s="22"/>
      <c r="E226" s="21">
        <f>SUM(E227)</f>
        <v>1700</v>
      </c>
      <c r="F226" s="21"/>
      <c r="G226" s="21">
        <f t="shared" si="43"/>
        <v>1700</v>
      </c>
      <c r="H226" s="21"/>
      <c r="I226" s="21">
        <f t="shared" si="42"/>
        <v>1700</v>
      </c>
      <c r="J226" s="21"/>
      <c r="K226" s="21">
        <f t="shared" si="41"/>
        <v>1700</v>
      </c>
      <c r="L226" s="21">
        <f>L227</f>
        <v>130.19999999999999</v>
      </c>
      <c r="M226" s="21">
        <f t="shared" si="40"/>
        <v>1830.2</v>
      </c>
      <c r="N226" s="21"/>
      <c r="O226" s="21">
        <f t="shared" si="37"/>
        <v>1830.2</v>
      </c>
      <c r="P226" s="21"/>
      <c r="Q226" s="21">
        <f t="shared" si="38"/>
        <v>1830.2</v>
      </c>
      <c r="R226" s="21">
        <f>R227</f>
        <v>65.099999999999994</v>
      </c>
      <c r="S226" s="21"/>
      <c r="T226" s="21">
        <f>T227</f>
        <v>2025.3</v>
      </c>
      <c r="U226" s="21">
        <f>U227</f>
        <v>2015.1</v>
      </c>
      <c r="V226" s="25">
        <f t="shared" si="36"/>
        <v>99.496370908013617</v>
      </c>
      <c r="W226" s="154"/>
    </row>
    <row r="227" spans="1:23" ht="19.5" customHeight="1">
      <c r="A227" s="35" t="s">
        <v>209</v>
      </c>
      <c r="B227" s="24" t="s">
        <v>227</v>
      </c>
      <c r="C227" s="24" t="s">
        <v>208</v>
      </c>
      <c r="D227" s="24"/>
      <c r="E227" s="25">
        <v>1700</v>
      </c>
      <c r="F227" s="25"/>
      <c r="G227" s="21">
        <f t="shared" si="43"/>
        <v>1700</v>
      </c>
      <c r="H227" s="25"/>
      <c r="I227" s="21">
        <f t="shared" si="42"/>
        <v>1700</v>
      </c>
      <c r="J227" s="25"/>
      <c r="K227" s="21">
        <f t="shared" si="41"/>
        <v>1700</v>
      </c>
      <c r="L227" s="25">
        <v>130.19999999999999</v>
      </c>
      <c r="M227" s="21">
        <f t="shared" si="40"/>
        <v>1830.2</v>
      </c>
      <c r="N227" s="25"/>
      <c r="O227" s="21">
        <f t="shared" si="37"/>
        <v>1830.2</v>
      </c>
      <c r="P227" s="25"/>
      <c r="Q227" s="21">
        <f t="shared" si="38"/>
        <v>1830.2</v>
      </c>
      <c r="R227" s="25">
        <v>65.099999999999994</v>
      </c>
      <c r="S227" s="25"/>
      <c r="T227" s="25">
        <v>2025.3</v>
      </c>
      <c r="U227" s="25">
        <v>2015.1</v>
      </c>
      <c r="V227" s="25">
        <f t="shared" si="36"/>
        <v>99.496370908013617</v>
      </c>
      <c r="W227" s="154"/>
    </row>
    <row r="228" spans="1:23" ht="55.5" customHeight="1">
      <c r="A228" s="20" t="s">
        <v>86</v>
      </c>
      <c r="B228" s="22"/>
      <c r="C228" s="22" t="s">
        <v>147</v>
      </c>
      <c r="D228" s="22"/>
      <c r="E228" s="21">
        <f>SUM(E230)</f>
        <v>1486</v>
      </c>
      <c r="F228" s="21"/>
      <c r="G228" s="21">
        <f t="shared" si="43"/>
        <v>1486</v>
      </c>
      <c r="H228" s="21"/>
      <c r="I228" s="21">
        <f t="shared" si="42"/>
        <v>1486</v>
      </c>
      <c r="J228" s="21"/>
      <c r="K228" s="21">
        <f t="shared" si="41"/>
        <v>1486</v>
      </c>
      <c r="L228" s="21"/>
      <c r="M228" s="21">
        <f t="shared" si="40"/>
        <v>1486</v>
      </c>
      <c r="N228" s="21"/>
      <c r="O228" s="21">
        <f t="shared" si="37"/>
        <v>1486</v>
      </c>
      <c r="P228" s="21"/>
      <c r="Q228" s="21">
        <f t="shared" si="38"/>
        <v>1486</v>
      </c>
      <c r="R228" s="21">
        <f>R229</f>
        <v>40.4</v>
      </c>
      <c r="S228" s="21"/>
      <c r="T228" s="21">
        <f>T229</f>
        <v>2060.3000000000002</v>
      </c>
      <c r="U228" s="21">
        <f>U229</f>
        <v>2053.3000000000002</v>
      </c>
      <c r="V228" s="25">
        <f t="shared" si="36"/>
        <v>99.660243653836815</v>
      </c>
      <c r="W228" s="154"/>
    </row>
    <row r="229" spans="1:23" ht="30" customHeight="1">
      <c r="A229" s="20" t="s">
        <v>135</v>
      </c>
      <c r="B229" s="22" t="s">
        <v>226</v>
      </c>
      <c r="C229" s="22" t="s">
        <v>147</v>
      </c>
      <c r="D229" s="22"/>
      <c r="E229" s="21">
        <f>SUM(E230)</f>
        <v>1486</v>
      </c>
      <c r="F229" s="21"/>
      <c r="G229" s="21">
        <f t="shared" si="43"/>
        <v>1486</v>
      </c>
      <c r="H229" s="21"/>
      <c r="I229" s="21">
        <f t="shared" si="42"/>
        <v>1486</v>
      </c>
      <c r="J229" s="21"/>
      <c r="K229" s="21">
        <f t="shared" si="41"/>
        <v>1486</v>
      </c>
      <c r="L229" s="21"/>
      <c r="M229" s="21">
        <f t="shared" si="40"/>
        <v>1486</v>
      </c>
      <c r="N229" s="21"/>
      <c r="O229" s="21">
        <f t="shared" si="37"/>
        <v>1486</v>
      </c>
      <c r="P229" s="21"/>
      <c r="Q229" s="21">
        <f t="shared" si="38"/>
        <v>1486</v>
      </c>
      <c r="R229" s="21">
        <f>R230</f>
        <v>40.4</v>
      </c>
      <c r="S229" s="21"/>
      <c r="T229" s="21">
        <f>T230</f>
        <v>2060.3000000000002</v>
      </c>
      <c r="U229" s="21">
        <f>U230</f>
        <v>2053.3000000000002</v>
      </c>
      <c r="V229" s="25">
        <f t="shared" si="36"/>
        <v>99.660243653836815</v>
      </c>
      <c r="W229" s="154"/>
    </row>
    <row r="230" spans="1:23" ht="25.5">
      <c r="A230" s="35" t="s">
        <v>146</v>
      </c>
      <c r="B230" s="24" t="s">
        <v>230</v>
      </c>
      <c r="C230" s="24" t="s">
        <v>147</v>
      </c>
      <c r="D230" s="24"/>
      <c r="E230" s="25">
        <v>1486</v>
      </c>
      <c r="F230" s="25"/>
      <c r="G230" s="21">
        <f t="shared" si="43"/>
        <v>1486</v>
      </c>
      <c r="H230" s="25"/>
      <c r="I230" s="21">
        <f t="shared" si="42"/>
        <v>1486</v>
      </c>
      <c r="J230" s="25"/>
      <c r="K230" s="21">
        <f t="shared" si="41"/>
        <v>1486</v>
      </c>
      <c r="L230" s="25"/>
      <c r="M230" s="21">
        <f t="shared" si="40"/>
        <v>1486</v>
      </c>
      <c r="N230" s="25"/>
      <c r="O230" s="21">
        <f t="shared" si="37"/>
        <v>1486</v>
      </c>
      <c r="P230" s="25"/>
      <c r="Q230" s="21">
        <f t="shared" si="38"/>
        <v>1486</v>
      </c>
      <c r="R230" s="25">
        <v>40.4</v>
      </c>
      <c r="S230" s="25"/>
      <c r="T230" s="25">
        <v>2060.3000000000002</v>
      </c>
      <c r="U230" s="25">
        <v>2053.3000000000002</v>
      </c>
      <c r="V230" s="25">
        <f t="shared" si="36"/>
        <v>99.660243653836815</v>
      </c>
      <c r="W230" s="154"/>
    </row>
    <row r="231" spans="1:23" ht="20.25" customHeight="1">
      <c r="A231" s="20" t="s">
        <v>652</v>
      </c>
      <c r="B231" s="24"/>
      <c r="C231" s="24" t="s">
        <v>653</v>
      </c>
      <c r="D231" s="24"/>
      <c r="E231" s="25">
        <f>E232</f>
        <v>32.700000000000003</v>
      </c>
      <c r="F231" s="25"/>
      <c r="G231" s="21">
        <f t="shared" si="43"/>
        <v>32.700000000000003</v>
      </c>
      <c r="H231" s="25"/>
      <c r="I231" s="21">
        <f t="shared" si="42"/>
        <v>32.700000000000003</v>
      </c>
      <c r="J231" s="25"/>
      <c r="K231" s="21">
        <f t="shared" si="41"/>
        <v>32.700000000000003</v>
      </c>
      <c r="L231" s="25"/>
      <c r="M231" s="21">
        <f t="shared" si="40"/>
        <v>32.700000000000003</v>
      </c>
      <c r="N231" s="25"/>
      <c r="O231" s="21">
        <f t="shared" si="37"/>
        <v>32.700000000000003</v>
      </c>
      <c r="P231" s="25"/>
      <c r="Q231" s="21">
        <f t="shared" si="38"/>
        <v>32.700000000000003</v>
      </c>
      <c r="R231" s="25"/>
      <c r="S231" s="25"/>
      <c r="T231" s="21">
        <f>T232</f>
        <v>32.700000000000003</v>
      </c>
      <c r="U231" s="21">
        <f>U232</f>
        <v>0</v>
      </c>
      <c r="V231" s="25">
        <f t="shared" si="36"/>
        <v>0</v>
      </c>
      <c r="W231" s="154"/>
    </row>
    <row r="232" spans="1:23" ht="57.75" customHeight="1">
      <c r="A232" s="148" t="s">
        <v>654</v>
      </c>
      <c r="B232" s="110" t="s">
        <v>656</v>
      </c>
      <c r="C232" s="24" t="s">
        <v>653</v>
      </c>
      <c r="D232" s="24" t="s">
        <v>89</v>
      </c>
      <c r="E232" s="25">
        <v>32.700000000000003</v>
      </c>
      <c r="F232" s="25"/>
      <c r="G232" s="21">
        <f t="shared" si="43"/>
        <v>32.700000000000003</v>
      </c>
      <c r="H232" s="25"/>
      <c r="I232" s="21">
        <f t="shared" si="42"/>
        <v>32.700000000000003</v>
      </c>
      <c r="J232" s="25"/>
      <c r="K232" s="21">
        <f t="shared" si="41"/>
        <v>32.700000000000003</v>
      </c>
      <c r="L232" s="25"/>
      <c r="M232" s="21">
        <f t="shared" si="40"/>
        <v>32.700000000000003</v>
      </c>
      <c r="N232" s="25"/>
      <c r="O232" s="21">
        <f t="shared" si="37"/>
        <v>32.700000000000003</v>
      </c>
      <c r="P232" s="25"/>
      <c r="Q232" s="21">
        <f t="shared" si="38"/>
        <v>32.700000000000003</v>
      </c>
      <c r="R232" s="25"/>
      <c r="S232" s="25"/>
      <c r="T232" s="25">
        <v>32.700000000000003</v>
      </c>
      <c r="U232" s="25">
        <v>0</v>
      </c>
      <c r="V232" s="25">
        <f t="shared" si="36"/>
        <v>0</v>
      </c>
      <c r="W232" s="154"/>
    </row>
    <row r="233" spans="1:23" ht="48" customHeight="1">
      <c r="A233" s="20" t="s">
        <v>148</v>
      </c>
      <c r="B233" s="149" t="s">
        <v>234</v>
      </c>
      <c r="C233" s="22" t="s">
        <v>149</v>
      </c>
      <c r="D233" s="22"/>
      <c r="E233" s="21">
        <f>SUM(E234)</f>
        <v>38319</v>
      </c>
      <c r="F233" s="21">
        <f>SUM(F234)</f>
        <v>2200</v>
      </c>
      <c r="G233" s="21">
        <f t="shared" si="43"/>
        <v>40519</v>
      </c>
      <c r="H233" s="120">
        <v>783</v>
      </c>
      <c r="I233" s="21">
        <f t="shared" si="42"/>
        <v>41302</v>
      </c>
      <c r="J233" s="120"/>
      <c r="K233" s="21">
        <f t="shared" si="41"/>
        <v>41302</v>
      </c>
      <c r="L233" s="120">
        <f>L234</f>
        <v>1392.4</v>
      </c>
      <c r="M233" s="21">
        <f t="shared" si="40"/>
        <v>42694.400000000001</v>
      </c>
      <c r="N233" s="120"/>
      <c r="O233" s="21">
        <f t="shared" si="37"/>
        <v>42694.400000000001</v>
      </c>
      <c r="P233" s="120">
        <f>P234</f>
        <v>-100</v>
      </c>
      <c r="Q233" s="21">
        <f t="shared" si="38"/>
        <v>42594.400000000001</v>
      </c>
      <c r="R233" s="120">
        <f t="shared" ref="R233:U234" si="44">R234</f>
        <v>935.7</v>
      </c>
      <c r="S233" s="120">
        <f t="shared" si="44"/>
        <v>2549</v>
      </c>
      <c r="T233" s="21">
        <f t="shared" si="44"/>
        <v>45302.3</v>
      </c>
      <c r="U233" s="21">
        <f t="shared" si="44"/>
        <v>44482.400000000001</v>
      </c>
      <c r="V233" s="25">
        <f t="shared" si="36"/>
        <v>98.190158115592368</v>
      </c>
      <c r="W233" s="154"/>
    </row>
    <row r="234" spans="1:23" ht="27" customHeight="1">
      <c r="A234" s="20" t="s">
        <v>136</v>
      </c>
      <c r="B234" s="22" t="s">
        <v>233</v>
      </c>
      <c r="C234" s="22" t="s">
        <v>149</v>
      </c>
      <c r="D234" s="22"/>
      <c r="E234" s="21">
        <f>SUM(E235:E235)</f>
        <v>38319</v>
      </c>
      <c r="F234" s="21">
        <f>SUM(F235:F235)</f>
        <v>2200</v>
      </c>
      <c r="G234" s="21">
        <f t="shared" si="43"/>
        <v>40519</v>
      </c>
      <c r="H234" s="120">
        <v>783</v>
      </c>
      <c r="I234" s="21">
        <f t="shared" si="42"/>
        <v>41302</v>
      </c>
      <c r="J234" s="120"/>
      <c r="K234" s="21">
        <f t="shared" si="41"/>
        <v>41302</v>
      </c>
      <c r="L234" s="120">
        <f>L235</f>
        <v>1392.4</v>
      </c>
      <c r="M234" s="21">
        <f t="shared" si="40"/>
        <v>42694.400000000001</v>
      </c>
      <c r="N234" s="120"/>
      <c r="O234" s="21">
        <f t="shared" si="37"/>
        <v>42694.400000000001</v>
      </c>
      <c r="P234" s="120">
        <f>P235</f>
        <v>-100</v>
      </c>
      <c r="Q234" s="21">
        <f t="shared" si="38"/>
        <v>42594.400000000001</v>
      </c>
      <c r="R234" s="120">
        <f t="shared" si="44"/>
        <v>935.7</v>
      </c>
      <c r="S234" s="120">
        <f t="shared" si="44"/>
        <v>2549</v>
      </c>
      <c r="T234" s="21">
        <f t="shared" si="44"/>
        <v>45302.3</v>
      </c>
      <c r="U234" s="21">
        <f t="shared" si="44"/>
        <v>44482.400000000001</v>
      </c>
      <c r="V234" s="25">
        <f t="shared" si="36"/>
        <v>98.190158115592368</v>
      </c>
      <c r="W234" s="154"/>
    </row>
    <row r="235" spans="1:23" ht="19.5" customHeight="1">
      <c r="A235" s="35" t="s">
        <v>87</v>
      </c>
      <c r="B235" s="24" t="s">
        <v>234</v>
      </c>
      <c r="C235" s="24" t="s">
        <v>149</v>
      </c>
      <c r="D235" s="62"/>
      <c r="E235" s="25">
        <v>38319</v>
      </c>
      <c r="F235" s="131">
        <v>2200</v>
      </c>
      <c r="G235" s="21">
        <f t="shared" si="43"/>
        <v>40519</v>
      </c>
      <c r="H235" s="131">
        <v>783</v>
      </c>
      <c r="I235" s="21">
        <f t="shared" si="42"/>
        <v>41302</v>
      </c>
      <c r="J235" s="131"/>
      <c r="K235" s="21">
        <f t="shared" si="41"/>
        <v>41302</v>
      </c>
      <c r="L235" s="131">
        <v>1392.4</v>
      </c>
      <c r="M235" s="21">
        <f t="shared" si="40"/>
        <v>42694.400000000001</v>
      </c>
      <c r="N235" s="131"/>
      <c r="O235" s="21">
        <f t="shared" si="37"/>
        <v>42694.400000000001</v>
      </c>
      <c r="P235" s="131">
        <v>-100</v>
      </c>
      <c r="Q235" s="21">
        <f t="shared" si="38"/>
        <v>42594.400000000001</v>
      </c>
      <c r="R235" s="131">
        <v>935.7</v>
      </c>
      <c r="S235" s="131">
        <v>2549</v>
      </c>
      <c r="T235" s="25">
        <v>45302.3</v>
      </c>
      <c r="U235" s="25">
        <v>44482.400000000001</v>
      </c>
      <c r="V235" s="25">
        <f t="shared" si="36"/>
        <v>98.190158115592368</v>
      </c>
      <c r="W235" s="154"/>
    </row>
    <row r="236" spans="1:23" ht="46.5" customHeight="1">
      <c r="A236" s="11" t="s">
        <v>160</v>
      </c>
      <c r="B236" s="22"/>
      <c r="C236" s="22" t="s">
        <v>150</v>
      </c>
      <c r="D236" s="22"/>
      <c r="E236" s="21">
        <f>SUM(E237,E239)</f>
        <v>9747</v>
      </c>
      <c r="F236" s="21"/>
      <c r="G236" s="21">
        <f t="shared" si="43"/>
        <v>9747</v>
      </c>
      <c r="H236" s="21">
        <f>H237</f>
        <v>222</v>
      </c>
      <c r="I236" s="21">
        <f t="shared" si="42"/>
        <v>9969</v>
      </c>
      <c r="J236" s="21"/>
      <c r="K236" s="21">
        <f t="shared" si="41"/>
        <v>9969</v>
      </c>
      <c r="L236" s="21">
        <f>L237</f>
        <v>298.2</v>
      </c>
      <c r="M236" s="21">
        <f t="shared" si="40"/>
        <v>10267.200000000001</v>
      </c>
      <c r="N236" s="21"/>
      <c r="O236" s="21">
        <f t="shared" si="37"/>
        <v>10267.200000000001</v>
      </c>
      <c r="P236" s="21"/>
      <c r="Q236" s="21">
        <f t="shared" si="38"/>
        <v>10267.200000000001</v>
      </c>
      <c r="R236" s="21">
        <f>R237+R239</f>
        <v>309.89999999999998</v>
      </c>
      <c r="S236" s="21"/>
      <c r="T236" s="21">
        <f>T237+T239</f>
        <v>10690</v>
      </c>
      <c r="U236" s="21">
        <f>U237+U239</f>
        <v>10246.900000000001</v>
      </c>
      <c r="V236" s="25">
        <f t="shared" si="36"/>
        <v>95.855004677268482</v>
      </c>
      <c r="W236" s="154"/>
    </row>
    <row r="237" spans="1:23" ht="30.75" customHeight="1">
      <c r="A237" s="20" t="s">
        <v>134</v>
      </c>
      <c r="B237" s="22" t="s">
        <v>233</v>
      </c>
      <c r="C237" s="22" t="s">
        <v>150</v>
      </c>
      <c r="D237" s="22"/>
      <c r="E237" s="21">
        <f>SUM(E238)</f>
        <v>8032</v>
      </c>
      <c r="F237" s="21"/>
      <c r="G237" s="21">
        <f t="shared" si="43"/>
        <v>8032</v>
      </c>
      <c r="H237" s="21">
        <f>H238</f>
        <v>222</v>
      </c>
      <c r="I237" s="21">
        <f t="shared" si="42"/>
        <v>8254</v>
      </c>
      <c r="J237" s="21"/>
      <c r="K237" s="21">
        <f t="shared" si="41"/>
        <v>8254</v>
      </c>
      <c r="L237" s="21">
        <f>L238</f>
        <v>298.2</v>
      </c>
      <c r="M237" s="21">
        <f t="shared" si="40"/>
        <v>8552.2000000000007</v>
      </c>
      <c r="N237" s="21"/>
      <c r="O237" s="21">
        <f t="shared" si="37"/>
        <v>8552.2000000000007</v>
      </c>
      <c r="P237" s="21"/>
      <c r="Q237" s="21">
        <f t="shared" si="38"/>
        <v>8552.2000000000007</v>
      </c>
      <c r="R237" s="21">
        <f>R238</f>
        <v>283.2</v>
      </c>
      <c r="S237" s="21"/>
      <c r="T237" s="21">
        <f>T238</f>
        <v>8835.4</v>
      </c>
      <c r="U237" s="21">
        <f>U238</f>
        <v>8467.7000000000007</v>
      </c>
      <c r="V237" s="25">
        <f t="shared" si="36"/>
        <v>95.838332163795641</v>
      </c>
      <c r="W237" s="154"/>
    </row>
    <row r="238" spans="1:23" ht="30" customHeight="1">
      <c r="A238" s="10" t="s">
        <v>96</v>
      </c>
      <c r="B238" s="24" t="s">
        <v>279</v>
      </c>
      <c r="C238" s="24" t="s">
        <v>150</v>
      </c>
      <c r="D238" s="24"/>
      <c r="E238" s="25">
        <v>8032</v>
      </c>
      <c r="F238" s="25"/>
      <c r="G238" s="21">
        <f t="shared" si="43"/>
        <v>8032</v>
      </c>
      <c r="H238" s="25">
        <v>222</v>
      </c>
      <c r="I238" s="21">
        <f t="shared" si="42"/>
        <v>8254</v>
      </c>
      <c r="J238" s="25"/>
      <c r="K238" s="21">
        <f t="shared" si="41"/>
        <v>8254</v>
      </c>
      <c r="L238" s="25">
        <v>298.2</v>
      </c>
      <c r="M238" s="21">
        <f t="shared" si="40"/>
        <v>8552.2000000000007</v>
      </c>
      <c r="N238" s="25"/>
      <c r="O238" s="21">
        <f t="shared" si="37"/>
        <v>8552.2000000000007</v>
      </c>
      <c r="P238" s="25"/>
      <c r="Q238" s="21">
        <f t="shared" si="38"/>
        <v>8552.2000000000007</v>
      </c>
      <c r="R238" s="25">
        <v>283.2</v>
      </c>
      <c r="S238" s="25"/>
      <c r="T238" s="25">
        <v>8835.4</v>
      </c>
      <c r="U238" s="25">
        <v>8467.7000000000007</v>
      </c>
      <c r="V238" s="25">
        <f t="shared" si="36"/>
        <v>95.838332163795641</v>
      </c>
      <c r="W238" s="154"/>
    </row>
    <row r="239" spans="1:23" ht="30" customHeight="1">
      <c r="A239" s="20" t="s">
        <v>133</v>
      </c>
      <c r="B239" s="22" t="s">
        <v>237</v>
      </c>
      <c r="C239" s="22" t="s">
        <v>150</v>
      </c>
      <c r="D239" s="24"/>
      <c r="E239" s="21">
        <f>SUM(E240)</f>
        <v>1715</v>
      </c>
      <c r="F239" s="25"/>
      <c r="G239" s="21">
        <f t="shared" si="43"/>
        <v>1715</v>
      </c>
      <c r="H239" s="25"/>
      <c r="I239" s="21">
        <f t="shared" si="42"/>
        <v>1715</v>
      </c>
      <c r="J239" s="25"/>
      <c r="K239" s="21">
        <f t="shared" si="41"/>
        <v>1715</v>
      </c>
      <c r="L239" s="25"/>
      <c r="M239" s="21">
        <f t="shared" si="40"/>
        <v>1715</v>
      </c>
      <c r="N239" s="25"/>
      <c r="O239" s="21">
        <f t="shared" si="37"/>
        <v>1715</v>
      </c>
      <c r="P239" s="25"/>
      <c r="Q239" s="21">
        <f t="shared" si="38"/>
        <v>1715</v>
      </c>
      <c r="R239" s="25">
        <f>R240</f>
        <v>26.7</v>
      </c>
      <c r="S239" s="25"/>
      <c r="T239" s="21">
        <f>T240</f>
        <v>1854.6</v>
      </c>
      <c r="U239" s="21">
        <f>U240</f>
        <v>1779.2</v>
      </c>
      <c r="V239" s="25">
        <f t="shared" si="36"/>
        <v>95.934433300981354</v>
      </c>
      <c r="W239" s="154"/>
    </row>
    <row r="240" spans="1:23" ht="29.25" customHeight="1">
      <c r="A240" s="35" t="s">
        <v>97</v>
      </c>
      <c r="B240" s="24" t="s">
        <v>238</v>
      </c>
      <c r="C240" s="24" t="s">
        <v>150</v>
      </c>
      <c r="D240" s="24"/>
      <c r="E240" s="25">
        <v>1715</v>
      </c>
      <c r="F240" s="25"/>
      <c r="G240" s="21">
        <f t="shared" si="43"/>
        <v>1715</v>
      </c>
      <c r="H240" s="25"/>
      <c r="I240" s="21">
        <f t="shared" si="42"/>
        <v>1715</v>
      </c>
      <c r="J240" s="25"/>
      <c r="K240" s="21">
        <f t="shared" si="41"/>
        <v>1715</v>
      </c>
      <c r="L240" s="25"/>
      <c r="M240" s="21">
        <f t="shared" si="40"/>
        <v>1715</v>
      </c>
      <c r="N240" s="25"/>
      <c r="O240" s="21">
        <f t="shared" si="37"/>
        <v>1715</v>
      </c>
      <c r="P240" s="25"/>
      <c r="Q240" s="21">
        <f t="shared" si="38"/>
        <v>1715</v>
      </c>
      <c r="R240" s="25">
        <v>26.7</v>
      </c>
      <c r="S240" s="25"/>
      <c r="T240" s="25">
        <v>1854.6</v>
      </c>
      <c r="U240" s="25">
        <v>1779.2</v>
      </c>
      <c r="V240" s="25">
        <f t="shared" si="36"/>
        <v>95.934433300981354</v>
      </c>
      <c r="W240" s="154"/>
    </row>
    <row r="241" spans="1:23" ht="29.25" customHeight="1">
      <c r="A241" s="20" t="s">
        <v>133</v>
      </c>
      <c r="B241" s="24" t="s">
        <v>247</v>
      </c>
      <c r="C241" s="24" t="s">
        <v>200</v>
      </c>
      <c r="D241" s="24"/>
      <c r="E241" s="21">
        <f>E242</f>
        <v>382.5</v>
      </c>
      <c r="F241" s="25"/>
      <c r="G241" s="21">
        <f t="shared" si="43"/>
        <v>382.5</v>
      </c>
      <c r="H241" s="25"/>
      <c r="I241" s="21">
        <f t="shared" si="42"/>
        <v>382.5</v>
      </c>
      <c r="J241" s="25"/>
      <c r="K241" s="21">
        <f t="shared" si="41"/>
        <v>382.5</v>
      </c>
      <c r="L241" s="25"/>
      <c r="M241" s="21">
        <f t="shared" si="40"/>
        <v>382.5</v>
      </c>
      <c r="N241" s="25"/>
      <c r="O241" s="21">
        <f t="shared" si="37"/>
        <v>382.5</v>
      </c>
      <c r="P241" s="25"/>
      <c r="Q241" s="21">
        <f t="shared" si="38"/>
        <v>382.5</v>
      </c>
      <c r="R241" s="25"/>
      <c r="S241" s="25"/>
      <c r="T241" s="21">
        <f>T242</f>
        <v>382.5</v>
      </c>
      <c r="U241" s="21">
        <f>U242</f>
        <v>382.5</v>
      </c>
      <c r="V241" s="25">
        <f t="shared" si="36"/>
        <v>100</v>
      </c>
      <c r="W241" s="154"/>
    </row>
    <row r="242" spans="1:23" ht="28.5" customHeight="1">
      <c r="A242" s="36" t="s">
        <v>98</v>
      </c>
      <c r="B242" s="24" t="s">
        <v>248</v>
      </c>
      <c r="C242" s="24" t="s">
        <v>200</v>
      </c>
      <c r="D242" s="24"/>
      <c r="E242" s="25">
        <v>382.5</v>
      </c>
      <c r="F242" s="25"/>
      <c r="G242" s="21">
        <f t="shared" si="43"/>
        <v>382.5</v>
      </c>
      <c r="H242" s="25"/>
      <c r="I242" s="21">
        <f t="shared" si="42"/>
        <v>382.5</v>
      </c>
      <c r="J242" s="25"/>
      <c r="K242" s="21">
        <f t="shared" si="41"/>
        <v>382.5</v>
      </c>
      <c r="L242" s="25"/>
      <c r="M242" s="21">
        <f t="shared" si="40"/>
        <v>382.5</v>
      </c>
      <c r="N242" s="25"/>
      <c r="O242" s="21">
        <f t="shared" si="37"/>
        <v>382.5</v>
      </c>
      <c r="P242" s="25"/>
      <c r="Q242" s="21">
        <f t="shared" si="38"/>
        <v>382.5</v>
      </c>
      <c r="R242" s="25"/>
      <c r="S242" s="25"/>
      <c r="T242" s="25">
        <v>382.5</v>
      </c>
      <c r="U242" s="25">
        <v>382.5</v>
      </c>
      <c r="V242" s="25">
        <f t="shared" si="36"/>
        <v>100</v>
      </c>
      <c r="W242" s="154"/>
    </row>
    <row r="243" spans="1:23" ht="22.5" customHeight="1">
      <c r="A243" s="20" t="s">
        <v>137</v>
      </c>
      <c r="B243" s="22" t="s">
        <v>233</v>
      </c>
      <c r="C243" s="22" t="s">
        <v>167</v>
      </c>
      <c r="D243" s="22"/>
      <c r="E243" s="21">
        <f>SUM(E244)</f>
        <v>6147</v>
      </c>
      <c r="F243" s="21"/>
      <c r="G243" s="21">
        <f t="shared" si="43"/>
        <v>6147</v>
      </c>
      <c r="H243" s="21">
        <v>150</v>
      </c>
      <c r="I243" s="21">
        <f t="shared" si="42"/>
        <v>6297</v>
      </c>
      <c r="J243" s="21"/>
      <c r="K243" s="21">
        <f t="shared" si="41"/>
        <v>6297</v>
      </c>
      <c r="L243" s="21">
        <f>L244</f>
        <v>218.7</v>
      </c>
      <c r="M243" s="21">
        <f t="shared" si="40"/>
        <v>6515.7</v>
      </c>
      <c r="N243" s="21"/>
      <c r="O243" s="21">
        <f t="shared" si="37"/>
        <v>6515.7</v>
      </c>
      <c r="P243" s="21">
        <f>P244</f>
        <v>100</v>
      </c>
      <c r="Q243" s="21">
        <f t="shared" si="38"/>
        <v>6615.7</v>
      </c>
      <c r="R243" s="21">
        <f>R244</f>
        <v>194</v>
      </c>
      <c r="S243" s="21"/>
      <c r="T243" s="21">
        <f>T244</f>
        <v>6809.7</v>
      </c>
      <c r="U243" s="21">
        <f>U244</f>
        <v>6734</v>
      </c>
      <c r="V243" s="25">
        <f t="shared" si="36"/>
        <v>98.888350441282284</v>
      </c>
      <c r="W243" s="154"/>
    </row>
    <row r="244" spans="1:23" ht="31.5" customHeight="1">
      <c r="A244" s="20" t="s">
        <v>134</v>
      </c>
      <c r="B244" s="24" t="s">
        <v>295</v>
      </c>
      <c r="C244" s="24" t="s">
        <v>167</v>
      </c>
      <c r="D244" s="24"/>
      <c r="E244" s="25">
        <f>SUM(E245)</f>
        <v>6147</v>
      </c>
      <c r="F244" s="25"/>
      <c r="G244" s="21">
        <f t="shared" si="43"/>
        <v>6147</v>
      </c>
      <c r="H244" s="25">
        <v>150</v>
      </c>
      <c r="I244" s="21">
        <f t="shared" si="42"/>
        <v>6297</v>
      </c>
      <c r="J244" s="25"/>
      <c r="K244" s="21">
        <f t="shared" si="41"/>
        <v>6297</v>
      </c>
      <c r="L244" s="25">
        <f>L245</f>
        <v>218.7</v>
      </c>
      <c r="M244" s="21">
        <f t="shared" si="40"/>
        <v>6515.7</v>
      </c>
      <c r="N244" s="25"/>
      <c r="O244" s="21">
        <f t="shared" si="37"/>
        <v>6515.7</v>
      </c>
      <c r="P244" s="25">
        <f>P245</f>
        <v>100</v>
      </c>
      <c r="Q244" s="21">
        <f t="shared" si="38"/>
        <v>6615.7</v>
      </c>
      <c r="R244" s="25">
        <f>R245</f>
        <v>194</v>
      </c>
      <c r="S244" s="25"/>
      <c r="T244" s="21">
        <f>T245</f>
        <v>6809.7</v>
      </c>
      <c r="U244" s="21">
        <f>U245</f>
        <v>6734</v>
      </c>
      <c r="V244" s="25">
        <f t="shared" si="36"/>
        <v>98.888350441282284</v>
      </c>
      <c r="W244" s="154"/>
    </row>
    <row r="245" spans="1:23" ht="42" customHeight="1">
      <c r="A245" s="35" t="s">
        <v>210</v>
      </c>
      <c r="B245" s="24" t="s">
        <v>295</v>
      </c>
      <c r="C245" s="24" t="s">
        <v>167</v>
      </c>
      <c r="D245" s="62"/>
      <c r="E245" s="25">
        <v>6147</v>
      </c>
      <c r="F245" s="138"/>
      <c r="G245" s="21">
        <f t="shared" si="43"/>
        <v>6147</v>
      </c>
      <c r="H245" s="25">
        <v>150</v>
      </c>
      <c r="I245" s="21">
        <f t="shared" si="42"/>
        <v>6297</v>
      </c>
      <c r="J245" s="25"/>
      <c r="K245" s="21">
        <f t="shared" si="41"/>
        <v>6297</v>
      </c>
      <c r="L245" s="25">
        <v>218.7</v>
      </c>
      <c r="M245" s="21">
        <f t="shared" si="40"/>
        <v>6515.7</v>
      </c>
      <c r="N245" s="25"/>
      <c r="O245" s="21">
        <f t="shared" si="37"/>
        <v>6515.7</v>
      </c>
      <c r="P245" s="25">
        <v>100</v>
      </c>
      <c r="Q245" s="21">
        <f t="shared" si="38"/>
        <v>6615.7</v>
      </c>
      <c r="R245" s="25">
        <v>194</v>
      </c>
      <c r="S245" s="25"/>
      <c r="T245" s="25">
        <v>6809.7</v>
      </c>
      <c r="U245" s="25">
        <v>6734</v>
      </c>
      <c r="V245" s="25">
        <f t="shared" si="36"/>
        <v>98.888350441282284</v>
      </c>
      <c r="W245" s="154"/>
    </row>
    <row r="246" spans="1:23" ht="25.5">
      <c r="A246" s="20" t="s">
        <v>134</v>
      </c>
      <c r="B246" s="22" t="s">
        <v>525</v>
      </c>
      <c r="C246" s="22" t="s">
        <v>174</v>
      </c>
      <c r="D246" s="22"/>
      <c r="E246" s="21">
        <f>SUM(E247)</f>
        <v>3295</v>
      </c>
      <c r="F246" s="21"/>
      <c r="G246" s="21">
        <f t="shared" si="43"/>
        <v>3295</v>
      </c>
      <c r="H246" s="21">
        <v>105</v>
      </c>
      <c r="I246" s="21">
        <f t="shared" si="42"/>
        <v>3400</v>
      </c>
      <c r="J246" s="21"/>
      <c r="K246" s="21">
        <f t="shared" si="41"/>
        <v>3400</v>
      </c>
      <c r="L246" s="21">
        <f>L247</f>
        <v>119.3</v>
      </c>
      <c r="M246" s="21">
        <f t="shared" si="40"/>
        <v>3519.3</v>
      </c>
      <c r="N246" s="21"/>
      <c r="O246" s="21">
        <f t="shared" si="37"/>
        <v>3519.3</v>
      </c>
      <c r="P246" s="21"/>
      <c r="Q246" s="21">
        <f t="shared" si="38"/>
        <v>3519.3</v>
      </c>
      <c r="R246" s="21">
        <f>R247</f>
        <v>108.7</v>
      </c>
      <c r="S246" s="21">
        <f>S247</f>
        <v>236</v>
      </c>
      <c r="T246" s="21">
        <f>T247</f>
        <v>4015.5</v>
      </c>
      <c r="U246" s="21">
        <f>U247</f>
        <v>3989</v>
      </c>
      <c r="V246" s="25">
        <f t="shared" si="36"/>
        <v>99.340057278047567</v>
      </c>
      <c r="W246" s="154"/>
    </row>
    <row r="247" spans="1:23" ht="31.5" customHeight="1">
      <c r="A247" s="36" t="s">
        <v>107</v>
      </c>
      <c r="B247" s="24" t="s">
        <v>331</v>
      </c>
      <c r="C247" s="24" t="s">
        <v>174</v>
      </c>
      <c r="D247" s="24"/>
      <c r="E247" s="25">
        <v>3295</v>
      </c>
      <c r="F247" s="25"/>
      <c r="G247" s="21">
        <f t="shared" si="43"/>
        <v>3295</v>
      </c>
      <c r="H247" s="25">
        <v>105</v>
      </c>
      <c r="I247" s="21">
        <f t="shared" si="42"/>
        <v>3400</v>
      </c>
      <c r="J247" s="25"/>
      <c r="K247" s="21">
        <f t="shared" si="41"/>
        <v>3400</v>
      </c>
      <c r="L247" s="25">
        <v>119.3</v>
      </c>
      <c r="M247" s="21">
        <f t="shared" si="40"/>
        <v>3519.3</v>
      </c>
      <c r="N247" s="25"/>
      <c r="O247" s="21">
        <f t="shared" si="37"/>
        <v>3519.3</v>
      </c>
      <c r="P247" s="25"/>
      <c r="Q247" s="21">
        <f t="shared" si="38"/>
        <v>3519.3</v>
      </c>
      <c r="R247" s="25">
        <v>108.7</v>
      </c>
      <c r="S247" s="25">
        <v>236</v>
      </c>
      <c r="T247" s="25">
        <v>4015.5</v>
      </c>
      <c r="U247" s="25">
        <v>3989</v>
      </c>
      <c r="V247" s="25">
        <f t="shared" si="36"/>
        <v>99.340057278047567</v>
      </c>
      <c r="W247" s="154"/>
    </row>
    <row r="248" spans="1:23" ht="33" customHeight="1">
      <c r="A248" s="20" t="s">
        <v>134</v>
      </c>
      <c r="B248" s="22" t="s">
        <v>233</v>
      </c>
      <c r="C248" s="22" t="s">
        <v>186</v>
      </c>
      <c r="D248" s="22"/>
      <c r="E248" s="21">
        <f>SUM(E249)</f>
        <v>1716</v>
      </c>
      <c r="F248" s="21"/>
      <c r="G248" s="21">
        <f t="shared" si="43"/>
        <v>1716</v>
      </c>
      <c r="H248" s="21">
        <f>H249</f>
        <v>40</v>
      </c>
      <c r="I248" s="21">
        <f t="shared" si="42"/>
        <v>1756</v>
      </c>
      <c r="J248" s="21"/>
      <c r="K248" s="21">
        <f t="shared" si="41"/>
        <v>1756</v>
      </c>
      <c r="L248" s="21">
        <f>L249</f>
        <v>58.6</v>
      </c>
      <c r="M248" s="21">
        <f t="shared" si="40"/>
        <v>1814.6</v>
      </c>
      <c r="N248" s="21"/>
      <c r="O248" s="21">
        <f t="shared" si="37"/>
        <v>1814.6</v>
      </c>
      <c r="P248" s="21"/>
      <c r="Q248" s="21">
        <f t="shared" si="38"/>
        <v>1814.6</v>
      </c>
      <c r="R248" s="21">
        <f>R249</f>
        <v>46.2</v>
      </c>
      <c r="S248" s="21"/>
      <c r="T248" s="21">
        <f>T249</f>
        <v>1860.8</v>
      </c>
      <c r="U248" s="21">
        <f>U249</f>
        <v>1666</v>
      </c>
      <c r="V248" s="25">
        <f t="shared" si="36"/>
        <v>89.53138435081685</v>
      </c>
      <c r="W248" s="154"/>
    </row>
    <row r="249" spans="1:23" ht="31.5" customHeight="1">
      <c r="A249" s="36" t="s">
        <v>104</v>
      </c>
      <c r="B249" s="24" t="s">
        <v>370</v>
      </c>
      <c r="C249" s="24" t="s">
        <v>186</v>
      </c>
      <c r="D249" s="24"/>
      <c r="E249" s="25">
        <v>1716</v>
      </c>
      <c r="F249" s="25"/>
      <c r="G249" s="21">
        <f t="shared" si="43"/>
        <v>1716</v>
      </c>
      <c r="H249" s="25">
        <v>40</v>
      </c>
      <c r="I249" s="21">
        <f t="shared" si="42"/>
        <v>1756</v>
      </c>
      <c r="J249" s="25"/>
      <c r="K249" s="21">
        <f t="shared" si="41"/>
        <v>1756</v>
      </c>
      <c r="L249" s="25">
        <v>58.6</v>
      </c>
      <c r="M249" s="21">
        <f t="shared" si="40"/>
        <v>1814.6</v>
      </c>
      <c r="N249" s="25"/>
      <c r="O249" s="21">
        <f t="shared" si="37"/>
        <v>1814.6</v>
      </c>
      <c r="P249" s="25"/>
      <c r="Q249" s="21">
        <f t="shared" si="38"/>
        <v>1814.6</v>
      </c>
      <c r="R249" s="25">
        <v>46.2</v>
      </c>
      <c r="S249" s="25"/>
      <c r="T249" s="25">
        <v>1860.8</v>
      </c>
      <c r="U249" s="25">
        <v>1666</v>
      </c>
      <c r="V249" s="25">
        <f t="shared" si="36"/>
        <v>89.53138435081685</v>
      </c>
      <c r="W249" s="154"/>
    </row>
    <row r="250" spans="1:23" ht="31.5" customHeight="1">
      <c r="A250" s="150" t="s">
        <v>122</v>
      </c>
      <c r="B250" s="24"/>
      <c r="C250" s="24"/>
      <c r="D250" s="24"/>
      <c r="E250" s="21">
        <f>SUM(E253,E256,E259,E261,E263,E265)+E251</f>
        <v>46710.9</v>
      </c>
      <c r="F250" s="21">
        <f>SUM(F253,F256,F259,F261,F263,F265)+F251</f>
        <v>5000</v>
      </c>
      <c r="G250" s="21">
        <f t="shared" si="43"/>
        <v>51710.9</v>
      </c>
      <c r="H250" s="21">
        <f>H265</f>
        <v>760</v>
      </c>
      <c r="I250" s="21">
        <f t="shared" si="42"/>
        <v>52470.9</v>
      </c>
      <c r="J250" s="21">
        <f>J251</f>
        <v>339.9</v>
      </c>
      <c r="K250" s="21">
        <f t="shared" si="41"/>
        <v>52810.8</v>
      </c>
      <c r="L250" s="21">
        <f>L259</f>
        <v>149.9</v>
      </c>
      <c r="M250" s="21">
        <f t="shared" si="40"/>
        <v>52960.700000000004</v>
      </c>
      <c r="N250" s="21"/>
      <c r="O250" s="21">
        <f t="shared" si="37"/>
        <v>52960.700000000004</v>
      </c>
      <c r="P250" s="21">
        <f>P265</f>
        <v>-1000</v>
      </c>
      <c r="Q250" s="21">
        <f t="shared" si="38"/>
        <v>51960.700000000004</v>
      </c>
      <c r="R250" s="21">
        <f>R251</f>
        <v>132.4</v>
      </c>
      <c r="S250" s="21">
        <f>S265</f>
        <v>642</v>
      </c>
      <c r="T250" s="21">
        <f>T251+T253+T256+T259+T261+T265</f>
        <v>66402.3</v>
      </c>
      <c r="U250" s="21">
        <f>U251+U253+U256+U259+U261+U265</f>
        <v>65654.3</v>
      </c>
      <c r="V250" s="25">
        <f t="shared" si="36"/>
        <v>98.873532995092035</v>
      </c>
      <c r="W250" s="154"/>
    </row>
    <row r="251" spans="1:23" ht="34.5" customHeight="1">
      <c r="A251" s="39" t="s">
        <v>468</v>
      </c>
      <c r="B251" s="115"/>
      <c r="C251" s="114" t="s">
        <v>469</v>
      </c>
      <c r="D251" s="24"/>
      <c r="E251" s="27">
        <f>E252</f>
        <v>0</v>
      </c>
      <c r="F251" s="25"/>
      <c r="G251" s="21">
        <f t="shared" si="43"/>
        <v>0</v>
      </c>
      <c r="H251" s="25"/>
      <c r="I251" s="21">
        <f t="shared" si="42"/>
        <v>0</v>
      </c>
      <c r="J251" s="25">
        <f>J252</f>
        <v>339.9</v>
      </c>
      <c r="K251" s="21">
        <f t="shared" si="41"/>
        <v>339.9</v>
      </c>
      <c r="L251" s="25"/>
      <c r="M251" s="21">
        <f t="shared" si="40"/>
        <v>339.9</v>
      </c>
      <c r="N251" s="25"/>
      <c r="O251" s="21">
        <f t="shared" si="37"/>
        <v>339.9</v>
      </c>
      <c r="P251" s="25"/>
      <c r="Q251" s="21">
        <f t="shared" si="38"/>
        <v>339.9</v>
      </c>
      <c r="R251" s="25">
        <f>R252</f>
        <v>132.4</v>
      </c>
      <c r="S251" s="25"/>
      <c r="T251" s="21">
        <f>T252</f>
        <v>472.4</v>
      </c>
      <c r="U251" s="21">
        <f>U252</f>
        <v>472.4</v>
      </c>
      <c r="V251" s="25">
        <f t="shared" si="36"/>
        <v>100</v>
      </c>
      <c r="W251" s="154"/>
    </row>
    <row r="252" spans="1:23" ht="28.5" customHeight="1">
      <c r="A252" s="35" t="s">
        <v>90</v>
      </c>
      <c r="B252" s="115" t="s">
        <v>666</v>
      </c>
      <c r="C252" s="115" t="s">
        <v>469</v>
      </c>
      <c r="D252" s="24"/>
      <c r="E252" s="29"/>
      <c r="F252" s="25"/>
      <c r="G252" s="21">
        <f t="shared" si="43"/>
        <v>0</v>
      </c>
      <c r="H252" s="25"/>
      <c r="I252" s="21">
        <f t="shared" si="42"/>
        <v>0</v>
      </c>
      <c r="J252" s="25">
        <v>339.9</v>
      </c>
      <c r="K252" s="21">
        <f t="shared" si="41"/>
        <v>339.9</v>
      </c>
      <c r="L252" s="25"/>
      <c r="M252" s="21">
        <f t="shared" si="40"/>
        <v>339.9</v>
      </c>
      <c r="N252" s="25"/>
      <c r="O252" s="21">
        <f t="shared" si="37"/>
        <v>339.9</v>
      </c>
      <c r="P252" s="25"/>
      <c r="Q252" s="21">
        <f t="shared" si="38"/>
        <v>339.9</v>
      </c>
      <c r="R252" s="25">
        <v>132.4</v>
      </c>
      <c r="S252" s="25"/>
      <c r="T252" s="25">
        <v>472.4</v>
      </c>
      <c r="U252" s="25">
        <v>472.4</v>
      </c>
      <c r="V252" s="25">
        <f t="shared" si="36"/>
        <v>100</v>
      </c>
      <c r="W252" s="154"/>
    </row>
    <row r="253" spans="1:23" ht="16.5" customHeight="1">
      <c r="A253" s="37" t="s">
        <v>240</v>
      </c>
      <c r="B253" s="22"/>
      <c r="C253" s="22" t="s">
        <v>241</v>
      </c>
      <c r="D253" s="24"/>
      <c r="E253" s="21">
        <f>SUM(E254)</f>
        <v>2906</v>
      </c>
      <c r="F253" s="25"/>
      <c r="G253" s="21">
        <f t="shared" si="43"/>
        <v>2906</v>
      </c>
      <c r="H253" s="25"/>
      <c r="I253" s="21">
        <f t="shared" si="42"/>
        <v>2906</v>
      </c>
      <c r="J253" s="25"/>
      <c r="K253" s="21">
        <f t="shared" si="41"/>
        <v>2906</v>
      </c>
      <c r="L253" s="25"/>
      <c r="M253" s="21">
        <f t="shared" si="40"/>
        <v>2906</v>
      </c>
      <c r="N253" s="25"/>
      <c r="O253" s="21">
        <f t="shared" si="37"/>
        <v>2906</v>
      </c>
      <c r="P253" s="25"/>
      <c r="Q253" s="21">
        <f t="shared" si="38"/>
        <v>2906</v>
      </c>
      <c r="R253" s="25"/>
      <c r="S253" s="25"/>
      <c r="T253" s="21">
        <f>T254</f>
        <v>4906</v>
      </c>
      <c r="U253" s="21">
        <f>U254</f>
        <v>4905.1000000000004</v>
      </c>
      <c r="V253" s="25">
        <f t="shared" si="36"/>
        <v>99.981655116184271</v>
      </c>
      <c r="W253" s="154"/>
    </row>
    <row r="254" spans="1:23" ht="30" customHeight="1">
      <c r="A254" s="37" t="s">
        <v>837</v>
      </c>
      <c r="B254" s="22" t="s">
        <v>242</v>
      </c>
      <c r="C254" s="22" t="s">
        <v>241</v>
      </c>
      <c r="D254" s="24"/>
      <c r="E254" s="25">
        <f>SUM(E255)</f>
        <v>2906</v>
      </c>
      <c r="F254" s="25"/>
      <c r="G254" s="21">
        <f t="shared" si="43"/>
        <v>2906</v>
      </c>
      <c r="H254" s="25"/>
      <c r="I254" s="21">
        <f t="shared" si="42"/>
        <v>2906</v>
      </c>
      <c r="J254" s="25"/>
      <c r="K254" s="21">
        <f t="shared" si="41"/>
        <v>2906</v>
      </c>
      <c r="L254" s="25"/>
      <c r="M254" s="21">
        <f t="shared" si="40"/>
        <v>2906</v>
      </c>
      <c r="N254" s="25"/>
      <c r="O254" s="21">
        <f t="shared" si="37"/>
        <v>2906</v>
      </c>
      <c r="P254" s="25"/>
      <c r="Q254" s="21">
        <f t="shared" si="38"/>
        <v>2906</v>
      </c>
      <c r="R254" s="25"/>
      <c r="S254" s="25"/>
      <c r="T254" s="21">
        <f>T255</f>
        <v>4906</v>
      </c>
      <c r="U254" s="21">
        <f>U255</f>
        <v>4905.1000000000004</v>
      </c>
      <c r="V254" s="25">
        <f t="shared" si="36"/>
        <v>99.981655116184271</v>
      </c>
      <c r="W254" s="154"/>
    </row>
    <row r="255" spans="1:23" ht="21.75" customHeight="1">
      <c r="A255" s="38" t="s">
        <v>838</v>
      </c>
      <c r="B255" s="24" t="s">
        <v>374</v>
      </c>
      <c r="C255" s="24" t="s">
        <v>241</v>
      </c>
      <c r="D255" s="24"/>
      <c r="E255" s="25">
        <v>2906</v>
      </c>
      <c r="F255" s="25"/>
      <c r="G255" s="21">
        <f t="shared" si="43"/>
        <v>2906</v>
      </c>
      <c r="H255" s="25"/>
      <c r="I255" s="21">
        <f t="shared" si="42"/>
        <v>2906</v>
      </c>
      <c r="J255" s="25"/>
      <c r="K255" s="21">
        <f t="shared" si="41"/>
        <v>2906</v>
      </c>
      <c r="L255" s="25"/>
      <c r="M255" s="21">
        <f t="shared" si="40"/>
        <v>2906</v>
      </c>
      <c r="N255" s="25"/>
      <c r="O255" s="21">
        <f t="shared" si="37"/>
        <v>2906</v>
      </c>
      <c r="P255" s="25"/>
      <c r="Q255" s="21">
        <f t="shared" si="38"/>
        <v>2906</v>
      </c>
      <c r="R255" s="25"/>
      <c r="S255" s="25"/>
      <c r="T255" s="25">
        <v>4906</v>
      </c>
      <c r="U255" s="25">
        <v>4905.1000000000004</v>
      </c>
      <c r="V255" s="25">
        <f t="shared" si="36"/>
        <v>99.981655116184271</v>
      </c>
      <c r="W255" s="154"/>
    </row>
    <row r="256" spans="1:23" ht="18.75" customHeight="1">
      <c r="A256" s="20" t="s">
        <v>123</v>
      </c>
      <c r="B256" s="22" t="s">
        <v>244</v>
      </c>
      <c r="C256" s="22"/>
      <c r="D256" s="22"/>
      <c r="E256" s="21">
        <f>E257</f>
        <v>3000</v>
      </c>
      <c r="F256" s="21"/>
      <c r="G256" s="21">
        <f t="shared" si="43"/>
        <v>3000</v>
      </c>
      <c r="H256" s="21"/>
      <c r="I256" s="21">
        <f t="shared" si="42"/>
        <v>3000</v>
      </c>
      <c r="J256" s="21"/>
      <c r="K256" s="21">
        <f t="shared" si="41"/>
        <v>3000</v>
      </c>
      <c r="L256" s="21"/>
      <c r="M256" s="21">
        <f t="shared" si="40"/>
        <v>3000</v>
      </c>
      <c r="N256" s="21"/>
      <c r="O256" s="21">
        <f t="shared" si="37"/>
        <v>3000</v>
      </c>
      <c r="P256" s="21"/>
      <c r="Q256" s="21">
        <f t="shared" si="38"/>
        <v>3000</v>
      </c>
      <c r="R256" s="21"/>
      <c r="S256" s="21"/>
      <c r="T256" s="21">
        <f>T257+T258</f>
        <v>3000</v>
      </c>
      <c r="U256" s="21">
        <f>U257+U258</f>
        <v>2252.9</v>
      </c>
      <c r="V256" s="25">
        <f t="shared" si="36"/>
        <v>75.096666666666664</v>
      </c>
      <c r="W256" s="154"/>
    </row>
    <row r="257" spans="1:23" ht="20.25" customHeight="1">
      <c r="A257" s="35" t="s">
        <v>152</v>
      </c>
      <c r="B257" s="24" t="s">
        <v>245</v>
      </c>
      <c r="C257" s="24" t="s">
        <v>151</v>
      </c>
      <c r="D257" s="24"/>
      <c r="E257" s="25">
        <v>3000</v>
      </c>
      <c r="F257" s="25"/>
      <c r="G257" s="21">
        <f t="shared" si="43"/>
        <v>3000</v>
      </c>
      <c r="H257" s="25"/>
      <c r="I257" s="21">
        <f t="shared" si="42"/>
        <v>3000</v>
      </c>
      <c r="J257" s="25"/>
      <c r="K257" s="21">
        <f t="shared" si="41"/>
        <v>3000</v>
      </c>
      <c r="L257" s="25"/>
      <c r="M257" s="21">
        <f t="shared" si="40"/>
        <v>3000</v>
      </c>
      <c r="N257" s="25"/>
      <c r="O257" s="21">
        <f t="shared" si="37"/>
        <v>3000</v>
      </c>
      <c r="P257" s="25"/>
      <c r="Q257" s="21">
        <f t="shared" si="38"/>
        <v>3000</v>
      </c>
      <c r="R257" s="25"/>
      <c r="S257" s="25"/>
      <c r="T257" s="25">
        <v>747.1</v>
      </c>
      <c r="U257" s="25">
        <v>0</v>
      </c>
      <c r="V257" s="25">
        <f t="shared" si="36"/>
        <v>0</v>
      </c>
      <c r="W257" s="154"/>
    </row>
    <row r="258" spans="1:23" ht="31.5" customHeight="1">
      <c r="A258" s="51" t="s">
        <v>90</v>
      </c>
      <c r="B258" s="24" t="s">
        <v>245</v>
      </c>
      <c r="C258" s="24" t="s">
        <v>169</v>
      </c>
      <c r="D258" s="24" t="s">
        <v>89</v>
      </c>
      <c r="E258" s="25"/>
      <c r="F258" s="25"/>
      <c r="G258" s="21"/>
      <c r="H258" s="25"/>
      <c r="I258" s="21"/>
      <c r="J258" s="25"/>
      <c r="K258" s="21"/>
      <c r="L258" s="25"/>
      <c r="M258" s="21"/>
      <c r="N258" s="25"/>
      <c r="O258" s="21"/>
      <c r="P258" s="25"/>
      <c r="Q258" s="21"/>
      <c r="R258" s="25"/>
      <c r="S258" s="25"/>
      <c r="T258" s="25">
        <v>2252.9</v>
      </c>
      <c r="U258" s="25">
        <v>2252.9</v>
      </c>
      <c r="V258" s="25"/>
      <c r="W258" s="154"/>
    </row>
    <row r="259" spans="1:23" ht="46.5" customHeight="1">
      <c r="A259" s="14" t="s">
        <v>103</v>
      </c>
      <c r="B259" s="22" t="s">
        <v>283</v>
      </c>
      <c r="C259" s="22" t="s">
        <v>157</v>
      </c>
      <c r="D259" s="22"/>
      <c r="E259" s="21">
        <f>SUM(E260)</f>
        <v>2820.9</v>
      </c>
      <c r="F259" s="21"/>
      <c r="G259" s="21">
        <f t="shared" si="43"/>
        <v>2820.9</v>
      </c>
      <c r="H259" s="21"/>
      <c r="I259" s="21">
        <f t="shared" si="42"/>
        <v>2820.9</v>
      </c>
      <c r="J259" s="21"/>
      <c r="K259" s="21">
        <f t="shared" si="41"/>
        <v>2820.9</v>
      </c>
      <c r="L259" s="21">
        <f>L260</f>
        <v>149.9</v>
      </c>
      <c r="M259" s="21">
        <f t="shared" si="40"/>
        <v>2970.8</v>
      </c>
      <c r="N259" s="21"/>
      <c r="O259" s="21">
        <f t="shared" si="37"/>
        <v>2970.8</v>
      </c>
      <c r="P259" s="21"/>
      <c r="Q259" s="21">
        <f t="shared" si="38"/>
        <v>2970.8</v>
      </c>
      <c r="R259" s="21"/>
      <c r="S259" s="21"/>
      <c r="T259" s="21">
        <f>T260</f>
        <v>2970.8</v>
      </c>
      <c r="U259" s="21">
        <f>U260</f>
        <v>2970.8</v>
      </c>
      <c r="V259" s="25">
        <f t="shared" si="36"/>
        <v>100</v>
      </c>
      <c r="W259" s="154"/>
    </row>
    <row r="260" spans="1:23" ht="18.75" customHeight="1">
      <c r="A260" s="36" t="s">
        <v>67</v>
      </c>
      <c r="B260" s="24" t="s">
        <v>283</v>
      </c>
      <c r="C260" s="24" t="s">
        <v>157</v>
      </c>
      <c r="D260" s="24" t="s">
        <v>68</v>
      </c>
      <c r="E260" s="25">
        <v>2820.9</v>
      </c>
      <c r="F260" s="25"/>
      <c r="G260" s="21">
        <f t="shared" si="43"/>
        <v>2820.9</v>
      </c>
      <c r="H260" s="25"/>
      <c r="I260" s="21">
        <f t="shared" si="42"/>
        <v>2820.9</v>
      </c>
      <c r="J260" s="25"/>
      <c r="K260" s="21">
        <f t="shared" si="41"/>
        <v>2820.9</v>
      </c>
      <c r="L260" s="25">
        <v>149.9</v>
      </c>
      <c r="M260" s="21">
        <f t="shared" si="40"/>
        <v>2970.8</v>
      </c>
      <c r="N260" s="25"/>
      <c r="O260" s="21">
        <f t="shared" si="37"/>
        <v>2970.8</v>
      </c>
      <c r="P260" s="25"/>
      <c r="Q260" s="21">
        <f t="shared" si="38"/>
        <v>2970.8</v>
      </c>
      <c r="R260" s="25"/>
      <c r="S260" s="25"/>
      <c r="T260" s="25">
        <v>2970.8</v>
      </c>
      <c r="U260" s="25">
        <v>2970.8</v>
      </c>
      <c r="V260" s="25">
        <f t="shared" si="36"/>
        <v>100</v>
      </c>
      <c r="W260" s="154"/>
    </row>
    <row r="261" spans="1:23" ht="18" customHeight="1">
      <c r="A261" s="20" t="s">
        <v>131</v>
      </c>
      <c r="B261" s="22" t="s">
        <v>286</v>
      </c>
      <c r="C261" s="22" t="s">
        <v>164</v>
      </c>
      <c r="D261" s="22"/>
      <c r="E261" s="21">
        <f>SUM(E262)</f>
        <v>4000</v>
      </c>
      <c r="F261" s="21"/>
      <c r="G261" s="21">
        <f t="shared" si="43"/>
        <v>4000</v>
      </c>
      <c r="H261" s="21"/>
      <c r="I261" s="21">
        <f t="shared" si="42"/>
        <v>4000</v>
      </c>
      <c r="J261" s="21"/>
      <c r="K261" s="21">
        <f t="shared" si="41"/>
        <v>4000</v>
      </c>
      <c r="L261" s="21"/>
      <c r="M261" s="21"/>
      <c r="N261" s="21"/>
      <c r="O261" s="21">
        <f t="shared" ref="O261:O264" si="45">I261+J261</f>
        <v>4000</v>
      </c>
      <c r="P261" s="21"/>
      <c r="Q261" s="21">
        <f t="shared" si="38"/>
        <v>4000</v>
      </c>
      <c r="R261" s="21"/>
      <c r="S261" s="21"/>
      <c r="T261" s="21">
        <f>T262</f>
        <v>4000</v>
      </c>
      <c r="U261" s="21">
        <f>U262</f>
        <v>4000</v>
      </c>
      <c r="V261" s="25">
        <f t="shared" si="36"/>
        <v>100</v>
      </c>
      <c r="W261" s="154"/>
    </row>
    <row r="262" spans="1:23" ht="32.25" customHeight="1">
      <c r="A262" s="35" t="s">
        <v>84</v>
      </c>
      <c r="B262" s="24" t="s">
        <v>287</v>
      </c>
      <c r="C262" s="24" t="s">
        <v>164</v>
      </c>
      <c r="D262" s="24" t="s">
        <v>839</v>
      </c>
      <c r="E262" s="25">
        <v>4000</v>
      </c>
      <c r="F262" s="25"/>
      <c r="G262" s="21">
        <f t="shared" si="43"/>
        <v>4000</v>
      </c>
      <c r="H262" s="25"/>
      <c r="I262" s="21">
        <f t="shared" si="42"/>
        <v>4000</v>
      </c>
      <c r="J262" s="25"/>
      <c r="K262" s="21">
        <f t="shared" si="41"/>
        <v>4000</v>
      </c>
      <c r="L262" s="25"/>
      <c r="M262" s="25"/>
      <c r="N262" s="25"/>
      <c r="O262" s="21">
        <f t="shared" si="45"/>
        <v>4000</v>
      </c>
      <c r="P262" s="25"/>
      <c r="Q262" s="21">
        <f t="shared" si="38"/>
        <v>4000</v>
      </c>
      <c r="R262" s="25"/>
      <c r="S262" s="25"/>
      <c r="T262" s="25">
        <v>4000</v>
      </c>
      <c r="U262" s="25">
        <v>4000</v>
      </c>
      <c r="V262" s="25">
        <f t="shared" si="36"/>
        <v>100</v>
      </c>
      <c r="W262" s="154"/>
    </row>
    <row r="263" spans="1:23" ht="30" hidden="1" customHeight="1">
      <c r="A263" s="43" t="s">
        <v>187</v>
      </c>
      <c r="B263" s="22" t="s">
        <v>289</v>
      </c>
      <c r="C263" s="22" t="s">
        <v>163</v>
      </c>
      <c r="D263" s="22"/>
      <c r="E263" s="21">
        <f>SUM(E264)</f>
        <v>0</v>
      </c>
      <c r="F263" s="21"/>
      <c r="G263" s="21">
        <f t="shared" si="43"/>
        <v>0</v>
      </c>
      <c r="H263" s="21"/>
      <c r="I263" s="21">
        <f t="shared" si="42"/>
        <v>0</v>
      </c>
      <c r="J263" s="21"/>
      <c r="K263" s="21">
        <f t="shared" si="41"/>
        <v>0</v>
      </c>
      <c r="L263" s="21"/>
      <c r="M263" s="21"/>
      <c r="N263" s="21"/>
      <c r="O263" s="21">
        <f t="shared" si="45"/>
        <v>0</v>
      </c>
      <c r="P263" s="21"/>
      <c r="Q263" s="21">
        <f t="shared" si="38"/>
        <v>0</v>
      </c>
      <c r="R263" s="21"/>
      <c r="S263" s="21"/>
      <c r="T263" s="21"/>
      <c r="U263" s="21"/>
      <c r="V263" s="25" t="e">
        <f t="shared" si="36"/>
        <v>#DIV/0!</v>
      </c>
      <c r="W263" s="154"/>
    </row>
    <row r="264" spans="1:23" ht="18.75" hidden="1" customHeight="1">
      <c r="A264" s="7" t="s">
        <v>125</v>
      </c>
      <c r="B264" s="24" t="s">
        <v>289</v>
      </c>
      <c r="C264" s="24" t="s">
        <v>163</v>
      </c>
      <c r="D264" s="24" t="s">
        <v>64</v>
      </c>
      <c r="E264" s="25">
        <v>0</v>
      </c>
      <c r="F264" s="25"/>
      <c r="G264" s="21">
        <f t="shared" si="43"/>
        <v>0</v>
      </c>
      <c r="H264" s="25"/>
      <c r="I264" s="21">
        <f t="shared" si="42"/>
        <v>0</v>
      </c>
      <c r="J264" s="25"/>
      <c r="K264" s="21">
        <f t="shared" si="41"/>
        <v>0</v>
      </c>
      <c r="L264" s="25"/>
      <c r="M264" s="25"/>
      <c r="N264" s="25"/>
      <c r="O264" s="21">
        <f t="shared" si="45"/>
        <v>0</v>
      </c>
      <c r="P264" s="25"/>
      <c r="Q264" s="21">
        <f t="shared" si="38"/>
        <v>0</v>
      </c>
      <c r="R264" s="25"/>
      <c r="S264" s="25"/>
      <c r="T264" s="21"/>
      <c r="U264" s="21"/>
      <c r="V264" s="25" t="e">
        <f t="shared" si="36"/>
        <v>#DIV/0!</v>
      </c>
      <c r="W264" s="154"/>
    </row>
    <row r="265" spans="1:23" ht="54" customHeight="1">
      <c r="A265" s="14" t="s">
        <v>81</v>
      </c>
      <c r="B265" s="22"/>
      <c r="C265" s="22" t="s">
        <v>80</v>
      </c>
      <c r="D265" s="22"/>
      <c r="E265" s="21">
        <f>SUM(E266)+E278</f>
        <v>33984</v>
      </c>
      <c r="F265" s="21">
        <f t="shared" ref="F265" si="46">SUM(F266)+F278</f>
        <v>5000</v>
      </c>
      <c r="G265" s="21">
        <f t="shared" si="43"/>
        <v>38984</v>
      </c>
      <c r="H265" s="21">
        <f>H278</f>
        <v>760</v>
      </c>
      <c r="I265" s="21">
        <f t="shared" si="42"/>
        <v>39744</v>
      </c>
      <c r="J265" s="21"/>
      <c r="K265" s="21">
        <f t="shared" si="41"/>
        <v>39744</v>
      </c>
      <c r="L265" s="21"/>
      <c r="M265" s="21"/>
      <c r="N265" s="21"/>
      <c r="O265" s="21">
        <f t="shared" ref="O265:O279" si="47">G265+H265</f>
        <v>39744</v>
      </c>
      <c r="P265" s="21">
        <f>P278</f>
        <v>-1000</v>
      </c>
      <c r="Q265" s="21">
        <f t="shared" si="38"/>
        <v>38744</v>
      </c>
      <c r="R265" s="21"/>
      <c r="S265" s="21">
        <f>S266+S278</f>
        <v>642</v>
      </c>
      <c r="T265" s="21">
        <f>T266+T278</f>
        <v>51053.1</v>
      </c>
      <c r="U265" s="21">
        <f>U266+U278</f>
        <v>51053.1</v>
      </c>
      <c r="V265" s="25">
        <f t="shared" si="36"/>
        <v>100</v>
      </c>
      <c r="W265" s="154"/>
    </row>
    <row r="266" spans="1:23" ht="40.5" customHeight="1">
      <c r="A266" s="43" t="s">
        <v>145</v>
      </c>
      <c r="B266" s="22"/>
      <c r="C266" s="22" t="s">
        <v>188</v>
      </c>
      <c r="D266" s="22"/>
      <c r="E266" s="21">
        <f>E267</f>
        <v>33984</v>
      </c>
      <c r="F266" s="21"/>
      <c r="G266" s="21">
        <f t="shared" si="43"/>
        <v>33984</v>
      </c>
      <c r="H266" s="21"/>
      <c r="I266" s="21">
        <f t="shared" si="42"/>
        <v>33984</v>
      </c>
      <c r="J266" s="21"/>
      <c r="K266" s="21"/>
      <c r="L266" s="21"/>
      <c r="M266" s="21"/>
      <c r="N266" s="21"/>
      <c r="O266" s="21">
        <f t="shared" si="47"/>
        <v>33984</v>
      </c>
      <c r="P266" s="21"/>
      <c r="Q266" s="21">
        <f t="shared" si="38"/>
        <v>33984</v>
      </c>
      <c r="R266" s="21"/>
      <c r="S266" s="21"/>
      <c r="T266" s="21">
        <f>T267</f>
        <v>33984</v>
      </c>
      <c r="U266" s="21">
        <f>U267</f>
        <v>33984</v>
      </c>
      <c r="V266" s="25">
        <f t="shared" si="36"/>
        <v>100</v>
      </c>
      <c r="W266" s="154"/>
    </row>
    <row r="267" spans="1:23" ht="20.25" customHeight="1">
      <c r="A267" s="20" t="s">
        <v>122</v>
      </c>
      <c r="B267" s="22" t="s">
        <v>243</v>
      </c>
      <c r="C267" s="22" t="s">
        <v>188</v>
      </c>
      <c r="D267" s="22"/>
      <c r="E267" s="21">
        <f>SUM(E268,E273)</f>
        <v>33984</v>
      </c>
      <c r="F267" s="21"/>
      <c r="G267" s="21">
        <f t="shared" si="43"/>
        <v>33984</v>
      </c>
      <c r="H267" s="21"/>
      <c r="I267" s="21">
        <f t="shared" si="42"/>
        <v>33984</v>
      </c>
      <c r="J267" s="21"/>
      <c r="K267" s="21"/>
      <c r="L267" s="21"/>
      <c r="M267" s="21"/>
      <c r="N267" s="21"/>
      <c r="O267" s="21">
        <f t="shared" si="47"/>
        <v>33984</v>
      </c>
      <c r="P267" s="21"/>
      <c r="Q267" s="21">
        <f t="shared" si="38"/>
        <v>33984</v>
      </c>
      <c r="R267" s="21"/>
      <c r="S267" s="21"/>
      <c r="T267" s="21">
        <f>T268+T273</f>
        <v>33984</v>
      </c>
      <c r="U267" s="21">
        <f>U268+U273</f>
        <v>33984</v>
      </c>
      <c r="V267" s="25">
        <f t="shared" si="36"/>
        <v>100</v>
      </c>
      <c r="W267" s="154"/>
    </row>
    <row r="268" spans="1:23" ht="21" customHeight="1">
      <c r="A268" s="14" t="s">
        <v>57</v>
      </c>
      <c r="B268" s="22" t="s">
        <v>282</v>
      </c>
      <c r="C268" s="22" t="s">
        <v>188</v>
      </c>
      <c r="D268" s="22"/>
      <c r="E268" s="21">
        <f>SUM(E269,E271)</f>
        <v>23365.8</v>
      </c>
      <c r="F268" s="21"/>
      <c r="G268" s="21">
        <f t="shared" si="43"/>
        <v>23365.8</v>
      </c>
      <c r="H268" s="21"/>
      <c r="I268" s="21">
        <f t="shared" si="42"/>
        <v>23365.8</v>
      </c>
      <c r="J268" s="21"/>
      <c r="K268" s="21"/>
      <c r="L268" s="21"/>
      <c r="M268" s="21"/>
      <c r="N268" s="21"/>
      <c r="O268" s="21">
        <f t="shared" si="47"/>
        <v>23365.8</v>
      </c>
      <c r="P268" s="21"/>
      <c r="Q268" s="21">
        <f t="shared" si="38"/>
        <v>23365.8</v>
      </c>
      <c r="R268" s="21"/>
      <c r="S268" s="21"/>
      <c r="T268" s="21">
        <f>T269+T271</f>
        <v>23365.8</v>
      </c>
      <c r="U268" s="21">
        <f>U269+U271</f>
        <v>23365.8</v>
      </c>
      <c r="V268" s="25">
        <f t="shared" si="36"/>
        <v>100</v>
      </c>
      <c r="W268" s="154"/>
    </row>
    <row r="269" spans="1:23" ht="39" customHeight="1">
      <c r="A269" s="47" t="s">
        <v>60</v>
      </c>
      <c r="B269" s="24" t="s">
        <v>290</v>
      </c>
      <c r="C269" s="24" t="s">
        <v>188</v>
      </c>
      <c r="D269" s="24"/>
      <c r="E269" s="25">
        <f>SUM(E270)</f>
        <v>1498.8</v>
      </c>
      <c r="F269" s="25"/>
      <c r="G269" s="21">
        <f t="shared" si="43"/>
        <v>1498.8</v>
      </c>
      <c r="H269" s="25"/>
      <c r="I269" s="21">
        <f t="shared" si="42"/>
        <v>1498.8</v>
      </c>
      <c r="J269" s="25"/>
      <c r="K269" s="25"/>
      <c r="L269" s="25"/>
      <c r="M269" s="25"/>
      <c r="N269" s="25"/>
      <c r="O269" s="21">
        <f t="shared" si="47"/>
        <v>1498.8</v>
      </c>
      <c r="P269" s="25"/>
      <c r="Q269" s="21">
        <f t="shared" si="38"/>
        <v>1498.8</v>
      </c>
      <c r="R269" s="25"/>
      <c r="S269" s="25"/>
      <c r="T269" s="25">
        <f>T270</f>
        <v>1498.8</v>
      </c>
      <c r="U269" s="25">
        <f>U270</f>
        <v>1498.8</v>
      </c>
      <c r="V269" s="25">
        <f t="shared" ref="V269:V280" si="48">U269/T269*100</f>
        <v>100</v>
      </c>
      <c r="W269" s="154"/>
    </row>
    <row r="270" spans="1:23" ht="16.5" customHeight="1">
      <c r="A270" s="47" t="s">
        <v>159</v>
      </c>
      <c r="B270" s="24" t="s">
        <v>290</v>
      </c>
      <c r="C270" s="24" t="s">
        <v>188</v>
      </c>
      <c r="D270" s="24" t="s">
        <v>158</v>
      </c>
      <c r="E270" s="25">
        <v>1498.8</v>
      </c>
      <c r="F270" s="25"/>
      <c r="G270" s="21">
        <f t="shared" si="43"/>
        <v>1498.8</v>
      </c>
      <c r="H270" s="25"/>
      <c r="I270" s="21">
        <f t="shared" si="42"/>
        <v>1498.8</v>
      </c>
      <c r="J270" s="25"/>
      <c r="K270" s="25"/>
      <c r="L270" s="25"/>
      <c r="M270" s="25"/>
      <c r="N270" s="25"/>
      <c r="O270" s="21">
        <f t="shared" si="47"/>
        <v>1498.8</v>
      </c>
      <c r="P270" s="25"/>
      <c r="Q270" s="21">
        <f t="shared" si="38"/>
        <v>1498.8</v>
      </c>
      <c r="R270" s="25"/>
      <c r="S270" s="25"/>
      <c r="T270" s="131">
        <v>1498.8</v>
      </c>
      <c r="U270" s="131">
        <v>1498.8</v>
      </c>
      <c r="V270" s="25">
        <f t="shared" si="48"/>
        <v>100</v>
      </c>
      <c r="W270" s="154"/>
    </row>
    <row r="271" spans="1:23" ht="38.25">
      <c r="A271" s="47" t="s">
        <v>530</v>
      </c>
      <c r="B271" s="28" t="s">
        <v>291</v>
      </c>
      <c r="C271" s="28" t="s">
        <v>188</v>
      </c>
      <c r="D271" s="28"/>
      <c r="E271" s="25">
        <f>SUM(E272)</f>
        <v>21867</v>
      </c>
      <c r="F271" s="29"/>
      <c r="G271" s="21">
        <f t="shared" si="43"/>
        <v>21867</v>
      </c>
      <c r="H271" s="29"/>
      <c r="I271" s="21">
        <f t="shared" si="42"/>
        <v>21867</v>
      </c>
      <c r="J271" s="29"/>
      <c r="K271" s="29"/>
      <c r="L271" s="29"/>
      <c r="M271" s="29"/>
      <c r="N271" s="29"/>
      <c r="O271" s="21">
        <f t="shared" si="47"/>
        <v>21867</v>
      </c>
      <c r="P271" s="29"/>
      <c r="Q271" s="21">
        <f t="shared" ref="Q271:Q280" si="49">O271+P271</f>
        <v>21867</v>
      </c>
      <c r="R271" s="29"/>
      <c r="S271" s="29"/>
      <c r="T271" s="25">
        <f>T272</f>
        <v>21867</v>
      </c>
      <c r="U271" s="25">
        <f>U272</f>
        <v>21867</v>
      </c>
      <c r="V271" s="25">
        <f t="shared" si="48"/>
        <v>100</v>
      </c>
      <c r="W271" s="154"/>
    </row>
    <row r="272" spans="1:23" ht="16.5" customHeight="1">
      <c r="A272" s="47" t="s">
        <v>159</v>
      </c>
      <c r="B272" s="28" t="s">
        <v>291</v>
      </c>
      <c r="C272" s="28" t="s">
        <v>188</v>
      </c>
      <c r="D272" s="28" t="s">
        <v>158</v>
      </c>
      <c r="E272" s="29">
        <v>21867</v>
      </c>
      <c r="F272" s="29"/>
      <c r="G272" s="21">
        <f t="shared" si="43"/>
        <v>21867</v>
      </c>
      <c r="H272" s="29"/>
      <c r="I272" s="21">
        <f t="shared" si="42"/>
        <v>21867</v>
      </c>
      <c r="J272" s="29"/>
      <c r="K272" s="29"/>
      <c r="L272" s="29"/>
      <c r="M272" s="29"/>
      <c r="N272" s="29"/>
      <c r="O272" s="21">
        <f t="shared" si="47"/>
        <v>21867</v>
      </c>
      <c r="P272" s="29"/>
      <c r="Q272" s="21">
        <f t="shared" si="49"/>
        <v>21867</v>
      </c>
      <c r="R272" s="29"/>
      <c r="S272" s="29"/>
      <c r="T272" s="131">
        <v>21867</v>
      </c>
      <c r="U272" s="131">
        <v>21867</v>
      </c>
      <c r="V272" s="25">
        <f t="shared" si="48"/>
        <v>100</v>
      </c>
      <c r="W272" s="154"/>
    </row>
    <row r="273" spans="1:23" ht="19.5" customHeight="1">
      <c r="A273" s="14" t="s">
        <v>62</v>
      </c>
      <c r="B273" s="22" t="s">
        <v>284</v>
      </c>
      <c r="C273" s="22" t="s">
        <v>188</v>
      </c>
      <c r="D273" s="22"/>
      <c r="E273" s="21">
        <f>SUM(E274,E276)</f>
        <v>10618.2</v>
      </c>
      <c r="F273" s="21"/>
      <c r="G273" s="21">
        <f t="shared" si="43"/>
        <v>10618.2</v>
      </c>
      <c r="H273" s="21"/>
      <c r="I273" s="21">
        <f t="shared" si="42"/>
        <v>10618.2</v>
      </c>
      <c r="J273" s="21"/>
      <c r="K273" s="21"/>
      <c r="L273" s="21"/>
      <c r="M273" s="21"/>
      <c r="N273" s="21"/>
      <c r="O273" s="21">
        <f t="shared" si="47"/>
        <v>10618.2</v>
      </c>
      <c r="P273" s="21"/>
      <c r="Q273" s="21">
        <f t="shared" si="49"/>
        <v>10618.2</v>
      </c>
      <c r="R273" s="21"/>
      <c r="S273" s="21"/>
      <c r="T273" s="21">
        <f>T274+T276</f>
        <v>10618.2</v>
      </c>
      <c r="U273" s="21">
        <f>U274+U276</f>
        <v>10618.2</v>
      </c>
      <c r="V273" s="25">
        <f t="shared" si="48"/>
        <v>100</v>
      </c>
      <c r="W273" s="154"/>
    </row>
    <row r="274" spans="1:23" ht="42.75" customHeight="1">
      <c r="A274" s="47" t="s">
        <v>59</v>
      </c>
      <c r="B274" s="24" t="s">
        <v>292</v>
      </c>
      <c r="C274" s="24" t="s">
        <v>188</v>
      </c>
      <c r="D274" s="24"/>
      <c r="E274" s="25">
        <f>SUM(E275)</f>
        <v>2485.1999999999998</v>
      </c>
      <c r="F274" s="25"/>
      <c r="G274" s="21">
        <f t="shared" si="43"/>
        <v>2485.1999999999998</v>
      </c>
      <c r="H274" s="25"/>
      <c r="I274" s="21">
        <f t="shared" si="42"/>
        <v>2485.1999999999998</v>
      </c>
      <c r="J274" s="25"/>
      <c r="K274" s="25"/>
      <c r="L274" s="25"/>
      <c r="M274" s="25"/>
      <c r="N274" s="25"/>
      <c r="O274" s="21">
        <f t="shared" si="47"/>
        <v>2485.1999999999998</v>
      </c>
      <c r="P274" s="25"/>
      <c r="Q274" s="21">
        <f t="shared" si="49"/>
        <v>2485.1999999999998</v>
      </c>
      <c r="R274" s="25"/>
      <c r="S274" s="25"/>
      <c r="T274" s="25">
        <f>T275</f>
        <v>2485.1999999999998</v>
      </c>
      <c r="U274" s="25">
        <f>U275</f>
        <v>2485.1999999999998</v>
      </c>
      <c r="V274" s="25">
        <f t="shared" si="48"/>
        <v>100</v>
      </c>
      <c r="W274" s="154"/>
    </row>
    <row r="275" spans="1:23" ht="20.25" customHeight="1">
      <c r="A275" s="47" t="s">
        <v>159</v>
      </c>
      <c r="B275" s="24" t="s">
        <v>292</v>
      </c>
      <c r="C275" s="24" t="s">
        <v>188</v>
      </c>
      <c r="D275" s="24" t="s">
        <v>158</v>
      </c>
      <c r="E275" s="25">
        <v>2485.1999999999998</v>
      </c>
      <c r="F275" s="25"/>
      <c r="G275" s="21">
        <f t="shared" si="43"/>
        <v>2485.1999999999998</v>
      </c>
      <c r="H275" s="25"/>
      <c r="I275" s="21">
        <f t="shared" si="42"/>
        <v>2485.1999999999998</v>
      </c>
      <c r="J275" s="25"/>
      <c r="K275" s="25"/>
      <c r="L275" s="25"/>
      <c r="M275" s="25"/>
      <c r="N275" s="25"/>
      <c r="O275" s="21">
        <f t="shared" si="47"/>
        <v>2485.1999999999998</v>
      </c>
      <c r="P275" s="25"/>
      <c r="Q275" s="21">
        <f t="shared" si="49"/>
        <v>2485.1999999999998</v>
      </c>
      <c r="R275" s="25"/>
      <c r="S275" s="25"/>
      <c r="T275" s="131">
        <v>2485.1999999999998</v>
      </c>
      <c r="U275" s="131">
        <v>2485.1999999999998</v>
      </c>
      <c r="V275" s="25">
        <f t="shared" si="48"/>
        <v>100</v>
      </c>
      <c r="W275" s="154"/>
    </row>
    <row r="276" spans="1:23" ht="42" customHeight="1">
      <c r="A276" s="47" t="s">
        <v>777</v>
      </c>
      <c r="B276" s="28" t="s">
        <v>294</v>
      </c>
      <c r="C276" s="28" t="s">
        <v>188</v>
      </c>
      <c r="D276" s="28"/>
      <c r="E276" s="25">
        <f>SUM(E277)</f>
        <v>8133</v>
      </c>
      <c r="F276" s="29"/>
      <c r="G276" s="21">
        <f t="shared" si="43"/>
        <v>8133</v>
      </c>
      <c r="H276" s="29"/>
      <c r="I276" s="21">
        <f t="shared" si="42"/>
        <v>8133</v>
      </c>
      <c r="J276" s="29"/>
      <c r="K276" s="29"/>
      <c r="L276" s="29"/>
      <c r="M276" s="29"/>
      <c r="N276" s="29"/>
      <c r="O276" s="21">
        <f t="shared" si="47"/>
        <v>8133</v>
      </c>
      <c r="P276" s="29"/>
      <c r="Q276" s="21">
        <f t="shared" si="49"/>
        <v>8133</v>
      </c>
      <c r="R276" s="29"/>
      <c r="S276" s="29"/>
      <c r="T276" s="25">
        <f>T277</f>
        <v>8133</v>
      </c>
      <c r="U276" s="25">
        <f>U277</f>
        <v>8133</v>
      </c>
      <c r="V276" s="25">
        <f t="shared" si="48"/>
        <v>100</v>
      </c>
      <c r="W276" s="154"/>
    </row>
    <row r="277" spans="1:23" ht="18" customHeight="1">
      <c r="A277" s="47" t="s">
        <v>159</v>
      </c>
      <c r="B277" s="28" t="s">
        <v>294</v>
      </c>
      <c r="C277" s="28" t="s">
        <v>188</v>
      </c>
      <c r="D277" s="28" t="s">
        <v>158</v>
      </c>
      <c r="E277" s="29">
        <v>8133</v>
      </c>
      <c r="F277" s="29"/>
      <c r="G277" s="21">
        <f t="shared" si="43"/>
        <v>8133</v>
      </c>
      <c r="H277" s="29"/>
      <c r="I277" s="21">
        <f t="shared" si="42"/>
        <v>8133</v>
      </c>
      <c r="J277" s="29"/>
      <c r="K277" s="29"/>
      <c r="L277" s="29"/>
      <c r="M277" s="29"/>
      <c r="N277" s="29"/>
      <c r="O277" s="21">
        <f t="shared" si="47"/>
        <v>8133</v>
      </c>
      <c r="P277" s="29"/>
      <c r="Q277" s="21">
        <f t="shared" si="49"/>
        <v>8133</v>
      </c>
      <c r="R277" s="29"/>
      <c r="S277" s="29"/>
      <c r="T277" s="131">
        <v>8133</v>
      </c>
      <c r="U277" s="131">
        <v>8133</v>
      </c>
      <c r="V277" s="25">
        <f t="shared" si="48"/>
        <v>100</v>
      </c>
      <c r="W277" s="154"/>
    </row>
    <row r="278" spans="1:23" ht="16.5" customHeight="1">
      <c r="A278" s="48" t="s">
        <v>674</v>
      </c>
      <c r="B278" s="26" t="s">
        <v>743</v>
      </c>
      <c r="C278" s="26" t="s">
        <v>471</v>
      </c>
      <c r="D278" s="62"/>
      <c r="E278" s="27">
        <f>E280</f>
        <v>0</v>
      </c>
      <c r="F278" s="27">
        <f>F280+F279</f>
        <v>5000</v>
      </c>
      <c r="G278" s="21">
        <f t="shared" si="43"/>
        <v>5000</v>
      </c>
      <c r="H278" s="27">
        <f>H279</f>
        <v>760</v>
      </c>
      <c r="I278" s="21">
        <f t="shared" si="42"/>
        <v>5760</v>
      </c>
      <c r="J278" s="27"/>
      <c r="K278" s="27"/>
      <c r="L278" s="27"/>
      <c r="M278" s="27"/>
      <c r="N278" s="27"/>
      <c r="O278" s="21">
        <f t="shared" si="47"/>
        <v>5760</v>
      </c>
      <c r="P278" s="27">
        <f>P279</f>
        <v>-1000</v>
      </c>
      <c r="Q278" s="21">
        <f t="shared" si="49"/>
        <v>4760</v>
      </c>
      <c r="R278" s="27"/>
      <c r="S278" s="27">
        <f>S279</f>
        <v>642</v>
      </c>
      <c r="T278" s="21">
        <f>SUM(T279:T280)</f>
        <v>17069.099999999999</v>
      </c>
      <c r="U278" s="21">
        <f>SUM(U279:U280)</f>
        <v>17069.099999999999</v>
      </c>
      <c r="V278" s="25">
        <f t="shared" si="48"/>
        <v>100</v>
      </c>
      <c r="W278" s="154"/>
    </row>
    <row r="279" spans="1:23" ht="27" customHeight="1">
      <c r="A279" s="49" t="s">
        <v>470</v>
      </c>
      <c r="B279" s="28" t="s">
        <v>743</v>
      </c>
      <c r="C279" s="28" t="s">
        <v>471</v>
      </c>
      <c r="D279" s="28" t="s">
        <v>506</v>
      </c>
      <c r="E279" s="27"/>
      <c r="F279" s="131">
        <v>1000</v>
      </c>
      <c r="G279" s="21">
        <f t="shared" si="43"/>
        <v>1000</v>
      </c>
      <c r="H279" s="131">
        <v>760</v>
      </c>
      <c r="I279" s="21">
        <f t="shared" si="42"/>
        <v>1760</v>
      </c>
      <c r="J279" s="131"/>
      <c r="K279" s="131"/>
      <c r="L279" s="131"/>
      <c r="M279" s="131"/>
      <c r="N279" s="131"/>
      <c r="O279" s="21">
        <f t="shared" si="47"/>
        <v>1760</v>
      </c>
      <c r="P279" s="131">
        <v>-1000</v>
      </c>
      <c r="Q279" s="21">
        <f t="shared" si="49"/>
        <v>760</v>
      </c>
      <c r="R279" s="131"/>
      <c r="S279" s="131">
        <v>642</v>
      </c>
      <c r="T279" s="131">
        <v>1402</v>
      </c>
      <c r="U279" s="131">
        <v>1402</v>
      </c>
      <c r="V279" s="25">
        <f t="shared" si="48"/>
        <v>100</v>
      </c>
      <c r="W279" s="154"/>
    </row>
    <row r="280" spans="1:23" ht="27.75" customHeight="1">
      <c r="A280" s="49" t="s">
        <v>501</v>
      </c>
      <c r="B280" s="28" t="s">
        <v>779</v>
      </c>
      <c r="C280" s="28" t="s">
        <v>471</v>
      </c>
      <c r="D280" s="28" t="s">
        <v>506</v>
      </c>
      <c r="E280" s="131">
        <v>0</v>
      </c>
      <c r="F280" s="29">
        <v>4000</v>
      </c>
      <c r="G280" s="21">
        <f t="shared" si="43"/>
        <v>4000</v>
      </c>
      <c r="H280" s="29"/>
      <c r="I280" s="21">
        <f t="shared" ref="I280" si="50">G280+H280</f>
        <v>4000</v>
      </c>
      <c r="J280" s="29"/>
      <c r="K280" s="29"/>
      <c r="L280" s="29"/>
      <c r="M280" s="29"/>
      <c r="N280" s="29"/>
      <c r="O280" s="21">
        <f t="shared" ref="O280" si="51">E280+F280</f>
        <v>4000</v>
      </c>
      <c r="P280" s="29"/>
      <c r="Q280" s="21">
        <f t="shared" si="49"/>
        <v>4000</v>
      </c>
      <c r="R280" s="29"/>
      <c r="S280" s="29"/>
      <c r="T280" s="131">
        <v>15667.1</v>
      </c>
      <c r="U280" s="131">
        <v>15667.1</v>
      </c>
      <c r="V280" s="25">
        <f t="shared" si="48"/>
        <v>100</v>
      </c>
      <c r="W280" s="154"/>
    </row>
  </sheetData>
  <mergeCells count="5">
    <mergeCell ref="C3:G3"/>
    <mergeCell ref="H3:L3"/>
    <mergeCell ref="M3:Q3"/>
    <mergeCell ref="R3:V3"/>
    <mergeCell ref="A5:V5"/>
  </mergeCells>
  <pageMargins left="0.51181102362204722" right="0.31496062992125984" top="0.35433070866141736" bottom="0.35433070866141736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</vt:lpstr>
      <vt:lpstr>вед 22</vt:lpstr>
      <vt:lpstr>функ22</vt:lpstr>
      <vt:lpstr>прогр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Дзиова</dc:creator>
  <cp:lastModifiedBy>Дзиова</cp:lastModifiedBy>
  <cp:lastPrinted>2023-04-26T11:35:00Z</cp:lastPrinted>
  <dcterms:created xsi:type="dcterms:W3CDTF">1996-10-14T23:33:28Z</dcterms:created>
  <dcterms:modified xsi:type="dcterms:W3CDTF">2023-11-09T08:47:24Z</dcterms:modified>
</cp:coreProperties>
</file>