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20" windowHeight="9120" tabRatio="858" activeTab="4"/>
  </bookViews>
  <sheets>
    <sheet name="дох" sheetId="2" r:id="rId1"/>
    <sheet name="вед" sheetId="47" r:id="rId2"/>
    <sheet name="фун" sheetId="36" r:id="rId3"/>
    <sheet name="прог" sheetId="41" r:id="rId4"/>
    <sheet name="ин м.б" sheetId="30" r:id="rId5"/>
  </sheets>
  <calcPr calcId="124519"/>
</workbook>
</file>

<file path=xl/calcChain.xml><?xml version="1.0" encoding="utf-8"?>
<calcChain xmlns="http://schemas.openxmlformats.org/spreadsheetml/2006/main">
  <c r="O102" i="36"/>
  <c r="O103"/>
  <c r="O104"/>
  <c r="O98"/>
  <c r="O99"/>
  <c r="O100"/>
  <c r="O94"/>
  <c r="O95"/>
  <c r="O96"/>
  <c r="O71" i="47"/>
  <c r="O72"/>
  <c r="O73"/>
  <c r="N94" i="2"/>
  <c r="M94"/>
  <c r="K61"/>
  <c r="N61"/>
  <c r="M61"/>
  <c r="N74"/>
  <c r="N75"/>
  <c r="N76"/>
  <c r="N77"/>
  <c r="N78"/>
  <c r="N79"/>
  <c r="N80"/>
  <c r="N81"/>
  <c r="N82"/>
  <c r="N83"/>
  <c r="M73"/>
  <c r="N73" s="1"/>
  <c r="O75" i="47"/>
  <c r="O76"/>
  <c r="O77"/>
  <c r="O81"/>
  <c r="O80" s="1"/>
  <c r="O79" s="1"/>
  <c r="O225" i="41"/>
  <c r="M10"/>
  <c r="O199"/>
  <c r="N199"/>
  <c r="N200"/>
  <c r="N225"/>
  <c r="N10" s="1"/>
  <c r="P233"/>
  <c r="N208"/>
  <c r="N207" s="1"/>
  <c r="P224"/>
  <c r="O208"/>
  <c r="O207" s="1"/>
  <c r="O200" s="1"/>
  <c r="O236"/>
  <c r="O253"/>
  <c r="O240" s="1"/>
  <c r="P102"/>
  <c r="P198"/>
  <c r="O35"/>
  <c r="O34" s="1"/>
  <c r="O33" s="1"/>
  <c r="O55"/>
  <c r="O54" s="1"/>
  <c r="O173"/>
  <c r="N195"/>
  <c r="N194"/>
  <c r="N193" s="1"/>
  <c r="I198"/>
  <c r="N86"/>
  <c r="O10" i="36"/>
  <c r="N10"/>
  <c r="O180"/>
  <c r="O192"/>
  <c r="O206"/>
  <c r="N180"/>
  <c r="N192"/>
  <c r="N193"/>
  <c r="P205"/>
  <c r="O145"/>
  <c r="N145"/>
  <c r="O154"/>
  <c r="O155"/>
  <c r="O156"/>
  <c r="O157"/>
  <c r="O158"/>
  <c r="O167"/>
  <c r="O172"/>
  <c r="N167"/>
  <c r="N175"/>
  <c r="N176"/>
  <c r="P179"/>
  <c r="O173"/>
  <c r="O237"/>
  <c r="O238"/>
  <c r="O239"/>
  <c r="O255"/>
  <c r="O258"/>
  <c r="O261"/>
  <c r="O263"/>
  <c r="O264"/>
  <c r="O265"/>
  <c r="O346"/>
  <c r="O359"/>
  <c r="N11"/>
  <c r="N66"/>
  <c r="N27"/>
  <c r="N28"/>
  <c r="N34"/>
  <c r="P72"/>
  <c r="O139"/>
  <c r="O138" s="1"/>
  <c r="O106" s="1"/>
  <c r="O140"/>
  <c r="O33" i="47"/>
  <c r="O10" i="41" l="1"/>
  <c r="O27"/>
  <c r="O35" i="36"/>
  <c r="O34" s="1"/>
  <c r="O28" s="1"/>
  <c r="O27" s="1"/>
  <c r="O11" s="1"/>
  <c r="O37"/>
  <c r="N290" i="47"/>
  <c r="N291"/>
  <c r="P290"/>
  <c r="N206"/>
  <c r="N277"/>
  <c r="N223"/>
  <c r="N246"/>
  <c r="N249"/>
  <c r="N250"/>
  <c r="P254"/>
  <c r="N14"/>
  <c r="P40"/>
  <c r="P65"/>
  <c r="N59"/>
  <c r="N31"/>
  <c r="L61" i="2"/>
  <c r="P334" i="47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64"/>
  <c r="P365"/>
  <c r="P366"/>
  <c r="P367"/>
  <c r="P368"/>
  <c r="P369"/>
  <c r="P370"/>
  <c r="P371"/>
  <c r="P372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248"/>
  <c r="P249"/>
  <c r="P250"/>
  <c r="P251"/>
  <c r="P252"/>
  <c r="P253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8"/>
  <c r="P279"/>
  <c r="P280"/>
  <c r="P281"/>
  <c r="P282"/>
  <c r="P283"/>
  <c r="P284"/>
  <c r="P285"/>
  <c r="P286"/>
  <c r="P287"/>
  <c r="P288"/>
  <c r="P289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156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20"/>
  <c r="P121"/>
  <c r="P123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K84" i="2"/>
  <c r="N72"/>
  <c r="J61"/>
  <c r="K65"/>
  <c r="K73"/>
  <c r="N84"/>
  <c r="N87"/>
  <c r="N89"/>
  <c r="L73"/>
  <c r="L84"/>
  <c r="O300" i="47"/>
  <c r="O291" s="1"/>
  <c r="L65" i="2"/>
  <c r="N13" i="47" l="1"/>
  <c r="P277"/>
  <c r="N15"/>
  <c r="K94" i="2"/>
  <c r="N65"/>
  <c r="O246" i="47" l="1"/>
  <c r="O36"/>
  <c r="M15" i="30"/>
  <c r="L15"/>
  <c r="L206" i="47"/>
  <c r="J206"/>
  <c r="G206"/>
  <c r="J223"/>
  <c r="G246"/>
  <c r="I246"/>
  <c r="M246"/>
  <c r="J246"/>
  <c r="G223"/>
  <c r="M388"/>
  <c r="M389"/>
  <c r="M390"/>
  <c r="M391"/>
  <c r="M392"/>
  <c r="M393"/>
  <c r="M394"/>
  <c r="M395"/>
  <c r="M396"/>
  <c r="M387"/>
  <c r="O251"/>
  <c r="O250" s="1"/>
  <c r="O249" s="1"/>
  <c r="O296"/>
  <c r="O115"/>
  <c r="O145"/>
  <c r="O158"/>
  <c r="O133"/>
  <c r="O134"/>
  <c r="O135"/>
  <c r="O136"/>
  <c r="O137"/>
  <c r="O356"/>
  <c r="O366"/>
  <c r="O364"/>
  <c r="O365"/>
  <c r="O381"/>
  <c r="O384"/>
  <c r="O387"/>
  <c r="O388"/>
  <c r="O389"/>
  <c r="O83"/>
  <c r="O86"/>
  <c r="O91"/>
  <c r="O92"/>
  <c r="O93"/>
  <c r="O255"/>
  <c r="O258"/>
  <c r="O260"/>
  <c r="O261"/>
  <c r="O247"/>
  <c r="O184"/>
  <c r="O199"/>
  <c r="O200"/>
  <c r="O189"/>
  <c r="O190"/>
  <c r="O191"/>
  <c r="O192"/>
  <c r="L62" i="2"/>
  <c r="N64"/>
  <c r="L32"/>
  <c r="L31" s="1"/>
  <c r="L26"/>
  <c r="L24"/>
  <c r="L23" s="1"/>
  <c r="L22" s="1"/>
  <c r="L21" s="1"/>
  <c r="L255" i="47"/>
  <c r="M255" s="1"/>
  <c r="M256"/>
  <c r="M257"/>
  <c r="M13" i="30"/>
  <c r="K15"/>
  <c r="L97" i="41"/>
  <c r="L94" s="1"/>
  <c r="L91"/>
  <c r="L88"/>
  <c r="L87" s="1"/>
  <c r="L181"/>
  <c r="L174"/>
  <c r="L173"/>
  <c r="L208"/>
  <c r="L207" s="1"/>
  <c r="L200" s="1"/>
  <c r="L229"/>
  <c r="L228" s="1"/>
  <c r="L253"/>
  <c r="L241" s="1"/>
  <c r="L240" s="1"/>
  <c r="L159"/>
  <c r="L158" s="1"/>
  <c r="L157" s="1"/>
  <c r="L156" s="1"/>
  <c r="L155" s="1"/>
  <c r="L105"/>
  <c r="L107"/>
  <c r="L13"/>
  <c r="L12" s="1"/>
  <c r="L11" s="1"/>
  <c r="M53"/>
  <c r="P53" s="1"/>
  <c r="M12" i="30"/>
  <c r="M14"/>
  <c r="K37" i="36"/>
  <c r="K280"/>
  <c r="K279" s="1"/>
  <c r="K278" s="1"/>
  <c r="K277" s="1"/>
  <c r="K276" s="1"/>
  <c r="K57"/>
  <c r="K56" s="1"/>
  <c r="K55" s="1"/>
  <c r="K28"/>
  <c r="K27" s="1"/>
  <c r="K34"/>
  <c r="K184"/>
  <c r="K183" s="1"/>
  <c r="K182" s="1"/>
  <c r="K181" s="1"/>
  <c r="K188"/>
  <c r="K131"/>
  <c r="K130" s="1"/>
  <c r="K129" s="1"/>
  <c r="K128" s="1"/>
  <c r="K106" s="1"/>
  <c r="K152"/>
  <c r="K151" s="1"/>
  <c r="K146" s="1"/>
  <c r="K157"/>
  <c r="K156" s="1"/>
  <c r="K155" s="1"/>
  <c r="K154" s="1"/>
  <c r="K158"/>
  <c r="K173"/>
  <c r="K172" s="1"/>
  <c r="K167" s="1"/>
  <c r="K194"/>
  <c r="K193" s="1"/>
  <c r="K198"/>
  <c r="K192"/>
  <c r="K206"/>
  <c r="K216"/>
  <c r="K218"/>
  <c r="K215" s="1"/>
  <c r="K214" s="1"/>
  <c r="K208" s="1"/>
  <c r="K359"/>
  <c r="K346" s="1"/>
  <c r="L258" i="47"/>
  <c r="L104" i="41" l="1"/>
  <c r="L103" s="1"/>
  <c r="L225"/>
  <c r="L93"/>
  <c r="L86" s="1"/>
  <c r="L199" s="1"/>
  <c r="K180" i="36"/>
  <c r="K11"/>
  <c r="K145"/>
  <c r="K10" s="1"/>
  <c r="L20" i="2"/>
  <c r="L10" s="1"/>
  <c r="L94" s="1"/>
  <c r="O290" i="47"/>
  <c r="O223"/>
  <c r="O206" s="1"/>
  <c r="O32"/>
  <c r="K175"/>
  <c r="K176"/>
  <c r="K177"/>
  <c r="K178"/>
  <c r="K179"/>
  <c r="K180"/>
  <c r="K181"/>
  <c r="K182"/>
  <c r="K183"/>
  <c r="K185"/>
  <c r="K186"/>
  <c r="K187"/>
  <c r="K188"/>
  <c r="K192"/>
  <c r="K193"/>
  <c r="K194"/>
  <c r="K195"/>
  <c r="K196"/>
  <c r="K220"/>
  <c r="K221"/>
  <c r="K222"/>
  <c r="K230"/>
  <c r="K231"/>
  <c r="K232"/>
  <c r="K233"/>
  <c r="K234"/>
  <c r="K235"/>
  <c r="K236"/>
  <c r="L238"/>
  <c r="L237" s="1"/>
  <c r="L225" s="1"/>
  <c r="L224" s="1"/>
  <c r="L220"/>
  <c r="L219" s="1"/>
  <c r="L221"/>
  <c r="L247"/>
  <c r="L246" s="1"/>
  <c r="L172"/>
  <c r="L171" s="1"/>
  <c r="L170" s="1"/>
  <c r="L161" s="1"/>
  <c r="L160" s="1"/>
  <c r="L173"/>
  <c r="L296"/>
  <c r="L291" s="1"/>
  <c r="L290" s="1"/>
  <c r="L286"/>
  <c r="L281" s="1"/>
  <c r="L280" s="1"/>
  <c r="L279" s="1"/>
  <c r="L309"/>
  <c r="L307"/>
  <c r="L306" s="1"/>
  <c r="L305" s="1"/>
  <c r="L304" s="1"/>
  <c r="L158"/>
  <c r="L145" s="1"/>
  <c r="L115" s="1"/>
  <c r="L36"/>
  <c r="L33" s="1"/>
  <c r="L32" s="1"/>
  <c r="L31" s="1"/>
  <c r="L50"/>
  <c r="L49" s="1"/>
  <c r="L48" s="1"/>
  <c r="L192"/>
  <c r="L191" s="1"/>
  <c r="L190" s="1"/>
  <c r="L189" s="1"/>
  <c r="L184" s="1"/>
  <c r="L10" i="41" l="1"/>
  <c r="O278" i="47"/>
  <c r="L15"/>
  <c r="O31"/>
  <c r="O15" s="1"/>
  <c r="O14" s="1"/>
  <c r="L223"/>
  <c r="L278"/>
  <c r="L277" s="1"/>
  <c r="L101"/>
  <c r="L100" s="1"/>
  <c r="L99" s="1"/>
  <c r="L98" s="1"/>
  <c r="L14" s="1"/>
  <c r="L13" s="1"/>
  <c r="I34" i="2"/>
  <c r="I32"/>
  <c r="I31" s="1"/>
  <c r="I10" s="1"/>
  <c r="I94" s="1"/>
  <c r="J90"/>
  <c r="N90" s="1"/>
  <c r="M193" i="47"/>
  <c r="J247"/>
  <c r="J228"/>
  <c r="J227" s="1"/>
  <c r="J226" s="1"/>
  <c r="J225" s="1"/>
  <c r="J224" s="1"/>
  <c r="J192"/>
  <c r="J191"/>
  <c r="J190" s="1"/>
  <c r="J189" s="1"/>
  <c r="J184" s="1"/>
  <c r="I155" i="36"/>
  <c r="I154" s="1"/>
  <c r="I146"/>
  <c r="I172"/>
  <c r="I173"/>
  <c r="I292"/>
  <c r="K180" i="41"/>
  <c r="M180" s="1"/>
  <c r="P180" s="1"/>
  <c r="K182"/>
  <c r="M182" s="1"/>
  <c r="P182" s="1"/>
  <c r="J179"/>
  <c r="J178" s="1"/>
  <c r="J177" s="1"/>
  <c r="J176"/>
  <c r="J181"/>
  <c r="J327" i="47"/>
  <c r="D11" i="30"/>
  <c r="E11" s="1"/>
  <c r="M11" s="1"/>
  <c r="J226" i="41"/>
  <c r="J97"/>
  <c r="J94" s="1"/>
  <c r="J93" s="1"/>
  <c r="J91"/>
  <c r="J88" s="1"/>
  <c r="J87" s="1"/>
  <c r="J253"/>
  <c r="J240" s="1"/>
  <c r="J77"/>
  <c r="J76" s="1"/>
  <c r="J75" s="1"/>
  <c r="J73"/>
  <c r="J72" s="1"/>
  <c r="J71" s="1"/>
  <c r="J65"/>
  <c r="J64" s="1"/>
  <c r="J63" s="1"/>
  <c r="J48"/>
  <c r="J118"/>
  <c r="J117" s="1"/>
  <c r="J139"/>
  <c r="J138"/>
  <c r="J137" s="1"/>
  <c r="J136" s="1"/>
  <c r="J135" s="1"/>
  <c r="K197"/>
  <c r="M197" s="1"/>
  <c r="P197" s="1"/>
  <c r="J195"/>
  <c r="J194" s="1"/>
  <c r="J193" s="1"/>
  <c r="J177" i="36"/>
  <c r="L177" s="1"/>
  <c r="P177" s="1"/>
  <c r="J35" i="41"/>
  <c r="J34" s="1"/>
  <c r="J33" s="1"/>
  <c r="J27" s="1"/>
  <c r="I14"/>
  <c r="I17"/>
  <c r="I19"/>
  <c r="I20"/>
  <c r="I21"/>
  <c r="I23"/>
  <c r="I26"/>
  <c r="I32"/>
  <c r="I37"/>
  <c r="K37" s="1"/>
  <c r="M37" s="1"/>
  <c r="P37" s="1"/>
  <c r="I39"/>
  <c r="K39" s="1"/>
  <c r="M39" s="1"/>
  <c r="P39" s="1"/>
  <c r="I40"/>
  <c r="K40" s="1"/>
  <c r="M40" s="1"/>
  <c r="P40" s="1"/>
  <c r="I41"/>
  <c r="K41" s="1"/>
  <c r="M41" s="1"/>
  <c r="P41" s="1"/>
  <c r="I42"/>
  <c r="I43"/>
  <c r="I47"/>
  <c r="I51"/>
  <c r="K51" s="1"/>
  <c r="M51" s="1"/>
  <c r="P51" s="1"/>
  <c r="I52"/>
  <c r="K52" s="1"/>
  <c r="M52" s="1"/>
  <c r="P52" s="1"/>
  <c r="I56"/>
  <c r="I58"/>
  <c r="I59"/>
  <c r="I62"/>
  <c r="I66"/>
  <c r="K66" s="1"/>
  <c r="M66" s="1"/>
  <c r="P66" s="1"/>
  <c r="I70"/>
  <c r="K70" s="1"/>
  <c r="M70" s="1"/>
  <c r="P70" s="1"/>
  <c r="I74"/>
  <c r="K74" s="1"/>
  <c r="M74" s="1"/>
  <c r="P74" s="1"/>
  <c r="I78"/>
  <c r="K78" s="1"/>
  <c r="M78" s="1"/>
  <c r="P78" s="1"/>
  <c r="I84"/>
  <c r="I85"/>
  <c r="I90"/>
  <c r="K90" s="1"/>
  <c r="M90" s="1"/>
  <c r="P90" s="1"/>
  <c r="I92"/>
  <c r="K92" s="1"/>
  <c r="M92" s="1"/>
  <c r="P92" s="1"/>
  <c r="I96"/>
  <c r="K96" s="1"/>
  <c r="M96" s="1"/>
  <c r="P96" s="1"/>
  <c r="I98"/>
  <c r="K98" s="1"/>
  <c r="M98" s="1"/>
  <c r="P98" s="1"/>
  <c r="I100"/>
  <c r="I101"/>
  <c r="I106"/>
  <c r="I108"/>
  <c r="I114"/>
  <c r="I115"/>
  <c r="I119"/>
  <c r="K119" s="1"/>
  <c r="M119" s="1"/>
  <c r="P119" s="1"/>
  <c r="I123"/>
  <c r="I127"/>
  <c r="I130"/>
  <c r="I132"/>
  <c r="I134"/>
  <c r="I140"/>
  <c r="K140" s="1"/>
  <c r="M140" s="1"/>
  <c r="P140" s="1"/>
  <c r="I141"/>
  <c r="K141" s="1"/>
  <c r="M141" s="1"/>
  <c r="P141" s="1"/>
  <c r="I147"/>
  <c r="I148"/>
  <c r="I150"/>
  <c r="I151"/>
  <c r="I154"/>
  <c r="I160"/>
  <c r="I161"/>
  <c r="I167"/>
  <c r="I171"/>
  <c r="I172"/>
  <c r="I175"/>
  <c r="I180"/>
  <c r="I182"/>
  <c r="I184"/>
  <c r="I188"/>
  <c r="I191"/>
  <c r="I192"/>
  <c r="I196"/>
  <c r="K196" s="1"/>
  <c r="M196" s="1"/>
  <c r="P196" s="1"/>
  <c r="I203"/>
  <c r="I206"/>
  <c r="I209"/>
  <c r="I212"/>
  <c r="I214"/>
  <c r="I216"/>
  <c r="I219"/>
  <c r="I221"/>
  <c r="I223"/>
  <c r="I227"/>
  <c r="K227" s="1"/>
  <c r="M227" s="1"/>
  <c r="P227" s="1"/>
  <c r="I230"/>
  <c r="I232"/>
  <c r="I235"/>
  <c r="I237"/>
  <c r="I239"/>
  <c r="I245"/>
  <c r="I247"/>
  <c r="I250"/>
  <c r="I252"/>
  <c r="I254"/>
  <c r="K254" s="1"/>
  <c r="M254" s="1"/>
  <c r="P254" s="1"/>
  <c r="I287" i="36"/>
  <c r="I284" s="1"/>
  <c r="I283" s="1"/>
  <c r="J16"/>
  <c r="L16" s="1"/>
  <c r="P16" s="1"/>
  <c r="J18"/>
  <c r="L18" s="1"/>
  <c r="P18" s="1"/>
  <c r="J23"/>
  <c r="L23" s="1"/>
  <c r="P23" s="1"/>
  <c r="J25"/>
  <c r="L25" s="1"/>
  <c r="P25" s="1"/>
  <c r="J26"/>
  <c r="L26" s="1"/>
  <c r="P26" s="1"/>
  <c r="J29"/>
  <c r="L29" s="1"/>
  <c r="P29" s="1"/>
  <c r="J30"/>
  <c r="L30" s="1"/>
  <c r="P30" s="1"/>
  <c r="J31"/>
  <c r="L31" s="1"/>
  <c r="P31" s="1"/>
  <c r="J32"/>
  <c r="L32" s="1"/>
  <c r="P32" s="1"/>
  <c r="J33"/>
  <c r="L33" s="1"/>
  <c r="P33" s="1"/>
  <c r="J36"/>
  <c r="L36" s="1"/>
  <c r="P36" s="1"/>
  <c r="J38"/>
  <c r="L38" s="1"/>
  <c r="P38" s="1"/>
  <c r="J39"/>
  <c r="L39" s="1"/>
  <c r="P39" s="1"/>
  <c r="J40"/>
  <c r="L40" s="1"/>
  <c r="P40" s="1"/>
  <c r="J45"/>
  <c r="L45" s="1"/>
  <c r="P45" s="1"/>
  <c r="J47"/>
  <c r="L47" s="1"/>
  <c r="P47" s="1"/>
  <c r="J48"/>
  <c r="L48" s="1"/>
  <c r="P48" s="1"/>
  <c r="J52"/>
  <c r="L52" s="1"/>
  <c r="P52" s="1"/>
  <c r="J53"/>
  <c r="L53" s="1"/>
  <c r="P53" s="1"/>
  <c r="J54"/>
  <c r="L54" s="1"/>
  <c r="P54" s="1"/>
  <c r="J58"/>
  <c r="L58" s="1"/>
  <c r="P58" s="1"/>
  <c r="J60"/>
  <c r="L60" s="1"/>
  <c r="P60" s="1"/>
  <c r="J61"/>
  <c r="L61" s="1"/>
  <c r="P61" s="1"/>
  <c r="J62"/>
  <c r="L62" s="1"/>
  <c r="P62" s="1"/>
  <c r="J64"/>
  <c r="L64" s="1"/>
  <c r="P64" s="1"/>
  <c r="J65"/>
  <c r="L65" s="1"/>
  <c r="P65" s="1"/>
  <c r="J70"/>
  <c r="L70" s="1"/>
  <c r="P70" s="1"/>
  <c r="J71"/>
  <c r="L71" s="1"/>
  <c r="P71" s="1"/>
  <c r="J77"/>
  <c r="L77" s="1"/>
  <c r="P77" s="1"/>
  <c r="J80"/>
  <c r="L80" s="1"/>
  <c r="P80" s="1"/>
  <c r="J86"/>
  <c r="L86" s="1"/>
  <c r="P86" s="1"/>
  <c r="J87"/>
  <c r="L87" s="1"/>
  <c r="P87" s="1"/>
  <c r="J88"/>
  <c r="L88" s="1"/>
  <c r="P88" s="1"/>
  <c r="J93"/>
  <c r="L93" s="1"/>
  <c r="P93" s="1"/>
  <c r="J97"/>
  <c r="L97" s="1"/>
  <c r="P97" s="1"/>
  <c r="J101"/>
  <c r="L101" s="1"/>
  <c r="P101" s="1"/>
  <c r="J105"/>
  <c r="L105" s="1"/>
  <c r="P105" s="1"/>
  <c r="J108"/>
  <c r="L108" s="1"/>
  <c r="P108" s="1"/>
  <c r="J113"/>
  <c r="L113" s="1"/>
  <c r="P113" s="1"/>
  <c r="J115"/>
  <c r="L115" s="1"/>
  <c r="P115" s="1"/>
  <c r="J116"/>
  <c r="L116" s="1"/>
  <c r="P116" s="1"/>
  <c r="J121"/>
  <c r="L121" s="1"/>
  <c r="P121" s="1"/>
  <c r="J123"/>
  <c r="L123" s="1"/>
  <c r="P123" s="1"/>
  <c r="J124"/>
  <c r="L124" s="1"/>
  <c r="P124" s="1"/>
  <c r="J127"/>
  <c r="L127" s="1"/>
  <c r="P127" s="1"/>
  <c r="J132"/>
  <c r="L132" s="1"/>
  <c r="P132" s="1"/>
  <c r="J133"/>
  <c r="L133" s="1"/>
  <c r="P133" s="1"/>
  <c r="J137"/>
  <c r="L137" s="1"/>
  <c r="P137" s="1"/>
  <c r="J141"/>
  <c r="L141" s="1"/>
  <c r="P141" s="1"/>
  <c r="J144"/>
  <c r="L144" s="1"/>
  <c r="P144" s="1"/>
  <c r="J150"/>
  <c r="L150" s="1"/>
  <c r="P150" s="1"/>
  <c r="J153"/>
  <c r="L153" s="1"/>
  <c r="P153" s="1"/>
  <c r="J159"/>
  <c r="L159" s="1"/>
  <c r="P159" s="1"/>
  <c r="J160"/>
  <c r="L160" s="1"/>
  <c r="P160" s="1"/>
  <c r="J161"/>
  <c r="L161" s="1"/>
  <c r="P161" s="1"/>
  <c r="J162"/>
  <c r="L162" s="1"/>
  <c r="P162" s="1"/>
  <c r="J164"/>
  <c r="L164" s="1"/>
  <c r="P164" s="1"/>
  <c r="J166"/>
  <c r="L166" s="1"/>
  <c r="P166" s="1"/>
  <c r="J170"/>
  <c r="L170" s="1"/>
  <c r="P170" s="1"/>
  <c r="J171"/>
  <c r="L171" s="1"/>
  <c r="P171" s="1"/>
  <c r="J174"/>
  <c r="L174" s="1"/>
  <c r="P174" s="1"/>
  <c r="J176"/>
  <c r="L176" s="1"/>
  <c r="P176" s="1"/>
  <c r="J178"/>
  <c r="L178" s="1"/>
  <c r="P178" s="1"/>
  <c r="J186"/>
  <c r="L186" s="1"/>
  <c r="P186" s="1"/>
  <c r="J187"/>
  <c r="L187" s="1"/>
  <c r="P187" s="1"/>
  <c r="J189"/>
  <c r="L189" s="1"/>
  <c r="P189" s="1"/>
  <c r="J190"/>
  <c r="L190" s="1"/>
  <c r="P190" s="1"/>
  <c r="J191"/>
  <c r="L191" s="1"/>
  <c r="P191" s="1"/>
  <c r="J196"/>
  <c r="L196" s="1"/>
  <c r="P196" s="1"/>
  <c r="J197"/>
  <c r="L197" s="1"/>
  <c r="P197" s="1"/>
  <c r="J199"/>
  <c r="L199" s="1"/>
  <c r="P199" s="1"/>
  <c r="J200"/>
  <c r="L200" s="1"/>
  <c r="P200" s="1"/>
  <c r="J201"/>
  <c r="L201" s="1"/>
  <c r="P201" s="1"/>
  <c r="J203"/>
  <c r="L203" s="1"/>
  <c r="P203" s="1"/>
  <c r="J204"/>
  <c r="L204" s="1"/>
  <c r="P204" s="1"/>
  <c r="J207"/>
  <c r="L207" s="1"/>
  <c r="P207" s="1"/>
  <c r="J213"/>
  <c r="L213" s="1"/>
  <c r="P213" s="1"/>
  <c r="J217"/>
  <c r="L217" s="1"/>
  <c r="P217" s="1"/>
  <c r="J219"/>
  <c r="L219" s="1"/>
  <c r="P219" s="1"/>
  <c r="J224"/>
  <c r="L224" s="1"/>
  <c r="P224" s="1"/>
  <c r="J229"/>
  <c r="L229" s="1"/>
  <c r="P229" s="1"/>
  <c r="J230"/>
  <c r="L230" s="1"/>
  <c r="P230" s="1"/>
  <c r="J234"/>
  <c r="L234" s="1"/>
  <c r="P234" s="1"/>
  <c r="J236"/>
  <c r="L236" s="1"/>
  <c r="P236" s="1"/>
  <c r="J243"/>
  <c r="L243" s="1"/>
  <c r="P243" s="1"/>
  <c r="J245"/>
  <c r="L245" s="1"/>
  <c r="P245" s="1"/>
  <c r="J247"/>
  <c r="L247" s="1"/>
  <c r="P247" s="1"/>
  <c r="J248"/>
  <c r="L248" s="1"/>
  <c r="P248" s="1"/>
  <c r="J250"/>
  <c r="L250" s="1"/>
  <c r="P250" s="1"/>
  <c r="J251"/>
  <c r="L251" s="1"/>
  <c r="P251" s="1"/>
  <c r="J254"/>
  <c r="L254" s="1"/>
  <c r="P254" s="1"/>
  <c r="J257"/>
  <c r="L257" s="1"/>
  <c r="P257" s="1"/>
  <c r="J258"/>
  <c r="L258" s="1"/>
  <c r="P258" s="1"/>
  <c r="J259"/>
  <c r="L259" s="1"/>
  <c r="P259" s="1"/>
  <c r="J260"/>
  <c r="L260" s="1"/>
  <c r="P260" s="1"/>
  <c r="J262"/>
  <c r="L262" s="1"/>
  <c r="P262" s="1"/>
  <c r="J266"/>
  <c r="L266" s="1"/>
  <c r="P266" s="1"/>
  <c r="J270"/>
  <c r="L270" s="1"/>
  <c r="P270" s="1"/>
  <c r="J272"/>
  <c r="L272" s="1"/>
  <c r="P272" s="1"/>
  <c r="J274"/>
  <c r="L274" s="1"/>
  <c r="P274" s="1"/>
  <c r="J275"/>
  <c r="L275" s="1"/>
  <c r="P275" s="1"/>
  <c r="J281"/>
  <c r="L281" s="1"/>
  <c r="P281" s="1"/>
  <c r="J286"/>
  <c r="L286" s="1"/>
  <c r="P286" s="1"/>
  <c r="J288"/>
  <c r="L288" s="1"/>
  <c r="P288" s="1"/>
  <c r="J293"/>
  <c r="L293" s="1"/>
  <c r="P293" s="1"/>
  <c r="J298"/>
  <c r="L298" s="1"/>
  <c r="P298" s="1"/>
  <c r="J302"/>
  <c r="L302" s="1"/>
  <c r="P302" s="1"/>
  <c r="J308"/>
  <c r="L308" s="1"/>
  <c r="P308" s="1"/>
  <c r="J313"/>
  <c r="L313" s="1"/>
  <c r="P313" s="1"/>
  <c r="J315"/>
  <c r="L315" s="1"/>
  <c r="P315" s="1"/>
  <c r="J316"/>
  <c r="L316" s="1"/>
  <c r="P316" s="1"/>
  <c r="J317"/>
  <c r="L317" s="1"/>
  <c r="P317" s="1"/>
  <c r="J318"/>
  <c r="L318" s="1"/>
  <c r="P318" s="1"/>
  <c r="J320"/>
  <c r="L320" s="1"/>
  <c r="P320" s="1"/>
  <c r="J326"/>
  <c r="L326" s="1"/>
  <c r="P326" s="1"/>
  <c r="J328"/>
  <c r="L328" s="1"/>
  <c r="P328" s="1"/>
  <c r="J330"/>
  <c r="L330" s="1"/>
  <c r="P330" s="1"/>
  <c r="J331"/>
  <c r="L331" s="1"/>
  <c r="P331" s="1"/>
  <c r="J333"/>
  <c r="L333" s="1"/>
  <c r="P333" s="1"/>
  <c r="J339"/>
  <c r="L339" s="1"/>
  <c r="P339" s="1"/>
  <c r="J345"/>
  <c r="L345" s="1"/>
  <c r="P345" s="1"/>
  <c r="J351"/>
  <c r="L351" s="1"/>
  <c r="P351" s="1"/>
  <c r="J353"/>
  <c r="L353" s="1"/>
  <c r="P353" s="1"/>
  <c r="J356"/>
  <c r="L356" s="1"/>
  <c r="P356" s="1"/>
  <c r="J358"/>
  <c r="L358" s="1"/>
  <c r="P358" s="1"/>
  <c r="J360"/>
  <c r="L360" s="1"/>
  <c r="P360" s="1"/>
  <c r="I291"/>
  <c r="I290" s="1"/>
  <c r="I289" s="1"/>
  <c r="I359"/>
  <c r="I346" s="1"/>
  <c r="I255"/>
  <c r="I246"/>
  <c r="I241" s="1"/>
  <c r="I240" s="1"/>
  <c r="I239" s="1"/>
  <c r="I194"/>
  <c r="I193" s="1"/>
  <c r="I192" s="1"/>
  <c r="I198"/>
  <c r="I188"/>
  <c r="I184" s="1"/>
  <c r="I183" s="1"/>
  <c r="I182" s="1"/>
  <c r="I181" s="1"/>
  <c r="I175"/>
  <c r="I107"/>
  <c r="I106" s="1"/>
  <c r="I104"/>
  <c r="I103" s="1"/>
  <c r="I102" s="1"/>
  <c r="I100"/>
  <c r="I99" s="1"/>
  <c r="I98" s="1"/>
  <c r="I92"/>
  <c r="I91" s="1"/>
  <c r="I90" s="1"/>
  <c r="H16"/>
  <c r="H18"/>
  <c r="H23"/>
  <c r="H25"/>
  <c r="H26"/>
  <c r="H29"/>
  <c r="H30"/>
  <c r="H31"/>
  <c r="H32"/>
  <c r="H33"/>
  <c r="H36"/>
  <c r="H38"/>
  <c r="H39"/>
  <c r="H40"/>
  <c r="H45"/>
  <c r="H47"/>
  <c r="H48"/>
  <c r="H52"/>
  <c r="H53"/>
  <c r="H54"/>
  <c r="H58"/>
  <c r="H60"/>
  <c r="H61"/>
  <c r="H62"/>
  <c r="H64"/>
  <c r="H65"/>
  <c r="H70"/>
  <c r="H71"/>
  <c r="H77"/>
  <c r="H80"/>
  <c r="H86"/>
  <c r="H87"/>
  <c r="H88"/>
  <c r="H93"/>
  <c r="H97"/>
  <c r="H101"/>
  <c r="H105"/>
  <c r="H108"/>
  <c r="H113"/>
  <c r="H115"/>
  <c r="H116"/>
  <c r="H121"/>
  <c r="H123"/>
  <c r="H124"/>
  <c r="H127"/>
  <c r="H132"/>
  <c r="H133"/>
  <c r="H137"/>
  <c r="H141"/>
  <c r="H144"/>
  <c r="H150"/>
  <c r="H153"/>
  <c r="H159"/>
  <c r="H160"/>
  <c r="H161"/>
  <c r="H162"/>
  <c r="H164"/>
  <c r="H166"/>
  <c r="H170"/>
  <c r="H171"/>
  <c r="H174"/>
  <c r="H176"/>
  <c r="H178"/>
  <c r="H186"/>
  <c r="H187"/>
  <c r="H189"/>
  <c r="H190"/>
  <c r="H191"/>
  <c r="H196"/>
  <c r="H197"/>
  <c r="H199"/>
  <c r="H200"/>
  <c r="H201"/>
  <c r="H203"/>
  <c r="H204"/>
  <c r="H207"/>
  <c r="H213"/>
  <c r="H217"/>
  <c r="H219"/>
  <c r="H224"/>
  <c r="H229"/>
  <c r="H230"/>
  <c r="H234"/>
  <c r="H236"/>
  <c r="H243"/>
  <c r="H245"/>
  <c r="H247"/>
  <c r="H250"/>
  <c r="H251"/>
  <c r="H254"/>
  <c r="H257"/>
  <c r="H258"/>
  <c r="H259"/>
  <c r="H260"/>
  <c r="H262"/>
  <c r="H266"/>
  <c r="H270"/>
  <c r="H272"/>
  <c r="H274"/>
  <c r="H275"/>
  <c r="H281"/>
  <c r="H286"/>
  <c r="H288"/>
  <c r="H293"/>
  <c r="H298"/>
  <c r="H302"/>
  <c r="H308"/>
  <c r="H313"/>
  <c r="H315"/>
  <c r="H316"/>
  <c r="H317"/>
  <c r="H318"/>
  <c r="H320"/>
  <c r="H326"/>
  <c r="H328"/>
  <c r="H330"/>
  <c r="H331"/>
  <c r="H333"/>
  <c r="H339"/>
  <c r="H345"/>
  <c r="H351"/>
  <c r="H353"/>
  <c r="H356"/>
  <c r="H358"/>
  <c r="H360"/>
  <c r="J84" i="47"/>
  <c r="J81"/>
  <c r="J80" s="1"/>
  <c r="J79" s="1"/>
  <c r="J69"/>
  <c r="J68" s="1"/>
  <c r="J67" s="1"/>
  <c r="J77"/>
  <c r="J76" s="1"/>
  <c r="J75" s="1"/>
  <c r="J296"/>
  <c r="J292" s="1"/>
  <c r="J291" s="1"/>
  <c r="J290" s="1"/>
  <c r="J286"/>
  <c r="J282" s="1"/>
  <c r="J281" s="1"/>
  <c r="J280" s="1"/>
  <c r="J279" s="1"/>
  <c r="J272"/>
  <c r="J269" s="1"/>
  <c r="J268" s="1"/>
  <c r="J267" s="1"/>
  <c r="J251"/>
  <c r="J250" s="1"/>
  <c r="J249" s="1"/>
  <c r="K369"/>
  <c r="M369" s="1"/>
  <c r="J381"/>
  <c r="J173" i="41" l="1"/>
  <c r="J225"/>
  <c r="I180" i="36"/>
  <c r="I89"/>
  <c r="I167"/>
  <c r="I145" s="1"/>
  <c r="O277" i="47"/>
  <c r="I238" i="36"/>
  <c r="I237" s="1"/>
  <c r="J66" i="47"/>
  <c r="J278"/>
  <c r="J83"/>
  <c r="J14" s="1"/>
  <c r="I282" i="36"/>
  <c r="I276" s="1"/>
  <c r="J116" i="41"/>
  <c r="I195"/>
  <c r="K195" s="1"/>
  <c r="M195" s="1"/>
  <c r="P195" s="1"/>
  <c r="I20" i="47"/>
  <c r="K20" s="1"/>
  <c r="I22"/>
  <c r="K22" s="1"/>
  <c r="I27"/>
  <c r="K27" s="1"/>
  <c r="I29"/>
  <c r="K29" s="1"/>
  <c r="I30"/>
  <c r="K30" s="1"/>
  <c r="I35"/>
  <c r="K35" s="1"/>
  <c r="I37"/>
  <c r="K37" s="1"/>
  <c r="I38"/>
  <c r="K38" s="1"/>
  <c r="I39"/>
  <c r="K39" s="1"/>
  <c r="I45"/>
  <c r="K45" s="1"/>
  <c r="I46"/>
  <c r="K46" s="1"/>
  <c r="I47"/>
  <c r="K47" s="1"/>
  <c r="I51"/>
  <c r="K51" s="1"/>
  <c r="I54"/>
  <c r="K54" s="1"/>
  <c r="I55"/>
  <c r="K55" s="1"/>
  <c r="I57"/>
  <c r="K57" s="1"/>
  <c r="I58"/>
  <c r="K58" s="1"/>
  <c r="I63"/>
  <c r="K63" s="1"/>
  <c r="I64"/>
  <c r="K64" s="1"/>
  <c r="I70"/>
  <c r="K70" s="1"/>
  <c r="M70" s="1"/>
  <c r="P70" s="1"/>
  <c r="I74"/>
  <c r="K74" s="1"/>
  <c r="I78"/>
  <c r="K78" s="1"/>
  <c r="M78" s="1"/>
  <c r="P78" s="1"/>
  <c r="I82"/>
  <c r="K82" s="1"/>
  <c r="M82" s="1"/>
  <c r="P82" s="1"/>
  <c r="I84"/>
  <c r="K84" s="1"/>
  <c r="M84" s="1"/>
  <c r="I85"/>
  <c r="K85" s="1"/>
  <c r="M85" s="1"/>
  <c r="I90"/>
  <c r="K90" s="1"/>
  <c r="I94"/>
  <c r="K94" s="1"/>
  <c r="I97"/>
  <c r="K97" s="1"/>
  <c r="I107"/>
  <c r="K107" s="1"/>
  <c r="I109"/>
  <c r="K109" s="1"/>
  <c r="I110"/>
  <c r="K110" s="1"/>
  <c r="I111"/>
  <c r="K111" s="1"/>
  <c r="I112"/>
  <c r="K112" s="1"/>
  <c r="I114"/>
  <c r="K114" s="1"/>
  <c r="I121"/>
  <c r="K121" s="1"/>
  <c r="M121" s="1"/>
  <c r="I123"/>
  <c r="K123" s="1"/>
  <c r="I124"/>
  <c r="K124" s="1"/>
  <c r="M124" s="1"/>
  <c r="P124" s="1"/>
  <c r="I129"/>
  <c r="K129" s="1"/>
  <c r="I132"/>
  <c r="K132" s="1"/>
  <c r="M132" s="1"/>
  <c r="I138"/>
  <c r="K138" s="1"/>
  <c r="I144"/>
  <c r="K144" s="1"/>
  <c r="M144" s="1"/>
  <c r="I150"/>
  <c r="K150" s="1"/>
  <c r="I152"/>
  <c r="K152" s="1"/>
  <c r="M152" s="1"/>
  <c r="I155"/>
  <c r="K155" s="1"/>
  <c r="I157"/>
  <c r="K157" s="1"/>
  <c r="M157" s="1"/>
  <c r="I159"/>
  <c r="K159" s="1"/>
  <c r="I166"/>
  <c r="K166" s="1"/>
  <c r="I168"/>
  <c r="K168" s="1"/>
  <c r="I169"/>
  <c r="K169" s="1"/>
  <c r="I174"/>
  <c r="K174" s="1"/>
  <c r="I181"/>
  <c r="I182"/>
  <c r="I183"/>
  <c r="I188"/>
  <c r="I193"/>
  <c r="I194"/>
  <c r="I195"/>
  <c r="I196"/>
  <c r="I198"/>
  <c r="K198" s="1"/>
  <c r="I200"/>
  <c r="K200" s="1"/>
  <c r="I201"/>
  <c r="K201" s="1"/>
  <c r="I204"/>
  <c r="K204" s="1"/>
  <c r="I205"/>
  <c r="K205" s="1"/>
  <c r="I211"/>
  <c r="K211" s="1"/>
  <c r="I213"/>
  <c r="K213" s="1"/>
  <c r="I214"/>
  <c r="K214" s="1"/>
  <c r="I218"/>
  <c r="K218" s="1"/>
  <c r="I222"/>
  <c r="I229"/>
  <c r="K229" s="1"/>
  <c r="M229" s="1"/>
  <c r="I230"/>
  <c r="I233"/>
  <c r="I234"/>
  <c r="I235"/>
  <c r="I236"/>
  <c r="I239"/>
  <c r="K239" s="1"/>
  <c r="I243"/>
  <c r="K243" s="1"/>
  <c r="I245"/>
  <c r="K245" s="1"/>
  <c r="I248"/>
  <c r="K248" s="1"/>
  <c r="M248" s="1"/>
  <c r="I252"/>
  <c r="K252" s="1"/>
  <c r="M252" s="1"/>
  <c r="I253"/>
  <c r="K253" s="1"/>
  <c r="M253" s="1"/>
  <c r="I259"/>
  <c r="K259" s="1"/>
  <c r="I262"/>
  <c r="K262" s="1"/>
  <c r="I265"/>
  <c r="K265" s="1"/>
  <c r="I266"/>
  <c r="K266" s="1"/>
  <c r="I271"/>
  <c r="K271" s="1"/>
  <c r="M271" s="1"/>
  <c r="I273"/>
  <c r="K273" s="1"/>
  <c r="M273" s="1"/>
  <c r="I276"/>
  <c r="K276" s="1"/>
  <c r="I284"/>
  <c r="I285"/>
  <c r="I287"/>
  <c r="I288"/>
  <c r="I289"/>
  <c r="I294"/>
  <c r="I295"/>
  <c r="I297"/>
  <c r="I298"/>
  <c r="I299"/>
  <c r="I301"/>
  <c r="I302"/>
  <c r="I303"/>
  <c r="I308"/>
  <c r="I310"/>
  <c r="I315"/>
  <c r="I316"/>
  <c r="I320"/>
  <c r="I322"/>
  <c r="I328"/>
  <c r="I334"/>
  <c r="I340"/>
  <c r="K340" s="1"/>
  <c r="I346"/>
  <c r="K346" s="1"/>
  <c r="I348"/>
  <c r="K348" s="1"/>
  <c r="I352"/>
  <c r="K352" s="1"/>
  <c r="I354"/>
  <c r="K354" s="1"/>
  <c r="I355"/>
  <c r="K355" s="1"/>
  <c r="I363"/>
  <c r="I369"/>
  <c r="I371"/>
  <c r="K371" s="1"/>
  <c r="M371" s="1"/>
  <c r="I373"/>
  <c r="K373" s="1"/>
  <c r="M373" s="1"/>
  <c r="I374"/>
  <c r="K374" s="1"/>
  <c r="M374" s="1"/>
  <c r="I376"/>
  <c r="K376" s="1"/>
  <c r="M376" s="1"/>
  <c r="I377"/>
  <c r="K377" s="1"/>
  <c r="M377" s="1"/>
  <c r="I380"/>
  <c r="K380" s="1"/>
  <c r="M380" s="1"/>
  <c r="I383"/>
  <c r="K383" s="1"/>
  <c r="M383" s="1"/>
  <c r="I385"/>
  <c r="K385" s="1"/>
  <c r="M385" s="1"/>
  <c r="I386"/>
  <c r="K386" s="1"/>
  <c r="M386" s="1"/>
  <c r="I390"/>
  <c r="K390" s="1"/>
  <c r="I394"/>
  <c r="I396"/>
  <c r="F13" i="2"/>
  <c r="F14"/>
  <c r="F16"/>
  <c r="F17"/>
  <c r="F18"/>
  <c r="F19"/>
  <c r="F23"/>
  <c r="F25"/>
  <c r="F27"/>
  <c r="F29"/>
  <c r="F30"/>
  <c r="F33"/>
  <c r="F35"/>
  <c r="F36"/>
  <c r="F38"/>
  <c r="F39"/>
  <c r="F40"/>
  <c r="F41"/>
  <c r="F42"/>
  <c r="F45"/>
  <c r="F46"/>
  <c r="F47"/>
  <c r="F48"/>
  <c r="F50"/>
  <c r="F52"/>
  <c r="F53"/>
  <c r="F54"/>
  <c r="F55"/>
  <c r="F56"/>
  <c r="F58"/>
  <c r="F59"/>
  <c r="F60"/>
  <c r="F63"/>
  <c r="F66"/>
  <c r="F67"/>
  <c r="F68"/>
  <c r="F69"/>
  <c r="F70"/>
  <c r="F71"/>
  <c r="F72"/>
  <c r="F74"/>
  <c r="F76"/>
  <c r="F77"/>
  <c r="F78"/>
  <c r="F79"/>
  <c r="F80"/>
  <c r="F81"/>
  <c r="F82"/>
  <c r="F85"/>
  <c r="F86"/>
  <c r="F88"/>
  <c r="F89"/>
  <c r="F90"/>
  <c r="F91"/>
  <c r="F92"/>
  <c r="F93"/>
  <c r="J326" i="47"/>
  <c r="J325" s="1"/>
  <c r="J324" s="1"/>
  <c r="J323" s="1"/>
  <c r="J277" s="1"/>
  <c r="J372"/>
  <c r="J370" s="1"/>
  <c r="J367" s="1"/>
  <c r="J366" s="1"/>
  <c r="J365" s="1"/>
  <c r="J364" s="1"/>
  <c r="J356" s="1"/>
  <c r="M123"/>
  <c r="M129"/>
  <c r="M138"/>
  <c r="M150"/>
  <c r="M155"/>
  <c r="M159"/>
  <c r="G148"/>
  <c r="G147" s="1"/>
  <c r="G146" s="1"/>
  <c r="H148"/>
  <c r="H147" s="1"/>
  <c r="J148"/>
  <c r="J147" s="1"/>
  <c r="J146" s="1"/>
  <c r="J158"/>
  <c r="D75" i="2"/>
  <c r="E75"/>
  <c r="G75"/>
  <c r="G73" s="1"/>
  <c r="D73"/>
  <c r="E73"/>
  <c r="G84"/>
  <c r="H88"/>
  <c r="J88" s="1"/>
  <c r="N88" s="1"/>
  <c r="H89"/>
  <c r="J89" s="1"/>
  <c r="E84"/>
  <c r="E65"/>
  <c r="G65"/>
  <c r="H63"/>
  <c r="J63" s="1"/>
  <c r="N63" s="1"/>
  <c r="H66"/>
  <c r="J66" s="1"/>
  <c r="N66" s="1"/>
  <c r="H67"/>
  <c r="J67" s="1"/>
  <c r="N67" s="1"/>
  <c r="H68"/>
  <c r="J68" s="1"/>
  <c r="N68" s="1"/>
  <c r="H69"/>
  <c r="J69" s="1"/>
  <c r="N69" s="1"/>
  <c r="H70"/>
  <c r="J70" s="1"/>
  <c r="N70" s="1"/>
  <c r="H71"/>
  <c r="J71" s="1"/>
  <c r="N71" s="1"/>
  <c r="H72"/>
  <c r="J72" s="1"/>
  <c r="H74"/>
  <c r="J74" s="1"/>
  <c r="H76"/>
  <c r="J76" s="1"/>
  <c r="H77"/>
  <c r="J77" s="1"/>
  <c r="H78"/>
  <c r="J78" s="1"/>
  <c r="H79"/>
  <c r="J79" s="1"/>
  <c r="H80"/>
  <c r="J80" s="1"/>
  <c r="H81"/>
  <c r="J81" s="1"/>
  <c r="H82"/>
  <c r="J82" s="1"/>
  <c r="H85"/>
  <c r="J85" s="1"/>
  <c r="N85" s="1"/>
  <c r="H86"/>
  <c r="J86" s="1"/>
  <c r="N86" s="1"/>
  <c r="H91"/>
  <c r="J91" s="1"/>
  <c r="N91" s="1"/>
  <c r="H92"/>
  <c r="J92" s="1"/>
  <c r="N92" s="1"/>
  <c r="H93"/>
  <c r="J93" s="1"/>
  <c r="N93" s="1"/>
  <c r="E61"/>
  <c r="K328" i="47" l="1"/>
  <c r="M328" s="1"/>
  <c r="K320"/>
  <c r="M320" s="1"/>
  <c r="K315"/>
  <c r="M315" s="1"/>
  <c r="K308"/>
  <c r="M308" s="1"/>
  <c r="K302"/>
  <c r="M302" s="1"/>
  <c r="K299"/>
  <c r="M299" s="1"/>
  <c r="K297"/>
  <c r="M297" s="1"/>
  <c r="K294"/>
  <c r="M294" s="1"/>
  <c r="K288"/>
  <c r="M288" s="1"/>
  <c r="K285"/>
  <c r="M285" s="1"/>
  <c r="K322"/>
  <c r="M322" s="1"/>
  <c r="K316"/>
  <c r="M316" s="1"/>
  <c r="K310"/>
  <c r="M310" s="1"/>
  <c r="K303"/>
  <c r="M303" s="1"/>
  <c r="K301"/>
  <c r="M301" s="1"/>
  <c r="K298"/>
  <c r="M298" s="1"/>
  <c r="K295"/>
  <c r="M295" s="1"/>
  <c r="K289"/>
  <c r="M289" s="1"/>
  <c r="K287"/>
  <c r="M287" s="1"/>
  <c r="K284"/>
  <c r="M284" s="1"/>
  <c r="O13"/>
  <c r="K334"/>
  <c r="M334" s="1"/>
  <c r="I10" i="36"/>
  <c r="G61" i="2"/>
  <c r="G94" s="1"/>
  <c r="J86" i="41"/>
  <c r="J199" s="1"/>
  <c r="J10" s="1"/>
  <c r="H145" i="47"/>
  <c r="H115" s="1"/>
  <c r="H146"/>
  <c r="J145"/>
  <c r="J115" s="1"/>
  <c r="J13" s="1"/>
  <c r="H192" l="1"/>
  <c r="M194"/>
  <c r="M195"/>
  <c r="K175" i="41" l="1"/>
  <c r="M175" s="1"/>
  <c r="P175" s="1"/>
  <c r="H179"/>
  <c r="H178" s="1"/>
  <c r="H177" s="1"/>
  <c r="H176" s="1"/>
  <c r="H173" s="1"/>
  <c r="H91"/>
  <c r="H93"/>
  <c r="H88"/>
  <c r="H87" s="1"/>
  <c r="K32"/>
  <c r="M32" s="1"/>
  <c r="P32" s="1"/>
  <c r="K42"/>
  <c r="M42" s="1"/>
  <c r="P42" s="1"/>
  <c r="K43"/>
  <c r="M43" s="1"/>
  <c r="P43" s="1"/>
  <c r="H27"/>
  <c r="G158" i="36"/>
  <c r="G157" s="1"/>
  <c r="G188"/>
  <c r="G184" s="1"/>
  <c r="G198"/>
  <c r="G194" s="1"/>
  <c r="H286" i="47"/>
  <c r="H282" s="1"/>
  <c r="H296"/>
  <c r="H292" s="1"/>
  <c r="G249" i="36"/>
  <c r="G241" s="1"/>
  <c r="G240" s="1"/>
  <c r="G239" s="1"/>
  <c r="G238" s="1"/>
  <c r="G237" s="1"/>
  <c r="H375" i="47"/>
  <c r="I375" s="1"/>
  <c r="K375" s="1"/>
  <c r="M375" s="1"/>
  <c r="E94" i="2"/>
  <c r="H86" i="41" l="1"/>
  <c r="H249" i="36"/>
  <c r="J249"/>
  <c r="L249" s="1"/>
  <c r="P249" s="1"/>
  <c r="H199" i="41"/>
  <c r="H10" s="1"/>
  <c r="H367" i="47"/>
  <c r="H366" s="1"/>
  <c r="H365" s="1"/>
  <c r="H364" s="1"/>
  <c r="H356" s="1"/>
  <c r="G183" i="36"/>
  <c r="G193"/>
  <c r="H291" i="47"/>
  <c r="H281"/>
  <c r="G156" i="36"/>
  <c r="G182" l="1"/>
  <c r="G192"/>
  <c r="H290" i="47"/>
  <c r="H280"/>
  <c r="G155" i="36"/>
  <c r="G181" l="1"/>
  <c r="G180"/>
  <c r="H279" i="47"/>
  <c r="G154" i="36"/>
  <c r="H278" i="47" l="1"/>
  <c r="G145" i="36"/>
  <c r="H277" i="47" l="1"/>
  <c r="G10" i="36"/>
  <c r="M188" i="47" l="1"/>
  <c r="H191"/>
  <c r="H190" s="1"/>
  <c r="H189" s="1"/>
  <c r="H184" s="1"/>
  <c r="H13" s="1"/>
  <c r="C15" i="30"/>
  <c r="E15" s="1"/>
  <c r="F246" i="36"/>
  <c r="F241" s="1"/>
  <c r="F240" s="1"/>
  <c r="F239" s="1"/>
  <c r="F173"/>
  <c r="F172" s="1"/>
  <c r="F158"/>
  <c r="F169"/>
  <c r="F168" s="1"/>
  <c r="F285"/>
  <c r="F284" s="1"/>
  <c r="F283" s="1"/>
  <c r="F282" s="1"/>
  <c r="F276" s="1"/>
  <c r="G270" i="47"/>
  <c r="F175" i="36"/>
  <c r="F194"/>
  <c r="F202"/>
  <c r="F261"/>
  <c r="F273"/>
  <c r="F263" s="1"/>
  <c r="F359"/>
  <c r="F346" s="1"/>
  <c r="G181" i="41"/>
  <c r="G173"/>
  <c r="G177"/>
  <c r="G176" s="1"/>
  <c r="G179"/>
  <c r="G178" s="1"/>
  <c r="G38"/>
  <c r="G35" s="1"/>
  <c r="G34" s="1"/>
  <c r="G57"/>
  <c r="K100"/>
  <c r="M100" s="1"/>
  <c r="P100" s="1"/>
  <c r="K101"/>
  <c r="M101" s="1"/>
  <c r="P101" s="1"/>
  <c r="G99"/>
  <c r="I99" s="1"/>
  <c r="G139"/>
  <c r="G138" s="1"/>
  <c r="G190"/>
  <c r="G189" s="1"/>
  <c r="G194"/>
  <c r="G193" s="1"/>
  <c r="G241"/>
  <c r="G253"/>
  <c r="F253"/>
  <c r="K14"/>
  <c r="M14" s="1"/>
  <c r="P14" s="1"/>
  <c r="K17"/>
  <c r="M17" s="1"/>
  <c r="P17" s="1"/>
  <c r="K19"/>
  <c r="M19" s="1"/>
  <c r="P19" s="1"/>
  <c r="K20"/>
  <c r="M20" s="1"/>
  <c r="P20" s="1"/>
  <c r="K21"/>
  <c r="M21" s="1"/>
  <c r="P21" s="1"/>
  <c r="K23"/>
  <c r="M23" s="1"/>
  <c r="P23" s="1"/>
  <c r="K26"/>
  <c r="M26" s="1"/>
  <c r="P26" s="1"/>
  <c r="K47"/>
  <c r="M47" s="1"/>
  <c r="P47" s="1"/>
  <c r="K56"/>
  <c r="M56" s="1"/>
  <c r="P56" s="1"/>
  <c r="K58"/>
  <c r="M58" s="1"/>
  <c r="P58" s="1"/>
  <c r="K59"/>
  <c r="M59" s="1"/>
  <c r="P59" s="1"/>
  <c r="K62"/>
  <c r="M62" s="1"/>
  <c r="P62" s="1"/>
  <c r="K84"/>
  <c r="M84" s="1"/>
  <c r="P84" s="1"/>
  <c r="K85"/>
  <c r="M85" s="1"/>
  <c r="P85" s="1"/>
  <c r="K106"/>
  <c r="M106" s="1"/>
  <c r="P106" s="1"/>
  <c r="K108"/>
  <c r="M108" s="1"/>
  <c r="P108" s="1"/>
  <c r="K114"/>
  <c r="M114" s="1"/>
  <c r="P114" s="1"/>
  <c r="K115"/>
  <c r="M115" s="1"/>
  <c r="P115" s="1"/>
  <c r="K123"/>
  <c r="M123" s="1"/>
  <c r="P123" s="1"/>
  <c r="K127"/>
  <c r="M127" s="1"/>
  <c r="P127" s="1"/>
  <c r="K130"/>
  <c r="M130" s="1"/>
  <c r="P130" s="1"/>
  <c r="K132"/>
  <c r="M132" s="1"/>
  <c r="P132" s="1"/>
  <c r="K134"/>
  <c r="M134" s="1"/>
  <c r="P134" s="1"/>
  <c r="K147"/>
  <c r="M147" s="1"/>
  <c r="P147" s="1"/>
  <c r="K148"/>
  <c r="M148" s="1"/>
  <c r="P148" s="1"/>
  <c r="K150"/>
  <c r="M150" s="1"/>
  <c r="P150" s="1"/>
  <c r="K151"/>
  <c r="M151" s="1"/>
  <c r="P151" s="1"/>
  <c r="K154"/>
  <c r="M154" s="1"/>
  <c r="P154" s="1"/>
  <c r="K160"/>
  <c r="M160" s="1"/>
  <c r="P160" s="1"/>
  <c r="K161"/>
  <c r="M161" s="1"/>
  <c r="P161" s="1"/>
  <c r="K167"/>
  <c r="M167" s="1"/>
  <c r="P167" s="1"/>
  <c r="K171"/>
  <c r="M171" s="1"/>
  <c r="P171" s="1"/>
  <c r="K172"/>
  <c r="M172" s="1"/>
  <c r="P172" s="1"/>
  <c r="K184"/>
  <c r="M184" s="1"/>
  <c r="P184" s="1"/>
  <c r="K188"/>
  <c r="M188" s="1"/>
  <c r="P188" s="1"/>
  <c r="K191"/>
  <c r="M191" s="1"/>
  <c r="P191" s="1"/>
  <c r="K192"/>
  <c r="M192" s="1"/>
  <c r="P192" s="1"/>
  <c r="K203"/>
  <c r="M203" s="1"/>
  <c r="P203" s="1"/>
  <c r="K206"/>
  <c r="M206" s="1"/>
  <c r="P206" s="1"/>
  <c r="K209"/>
  <c r="M209" s="1"/>
  <c r="P209" s="1"/>
  <c r="K212"/>
  <c r="M212" s="1"/>
  <c r="P212" s="1"/>
  <c r="K214"/>
  <c r="M214" s="1"/>
  <c r="P214" s="1"/>
  <c r="K216"/>
  <c r="M216" s="1"/>
  <c r="P216" s="1"/>
  <c r="K219"/>
  <c r="M219" s="1"/>
  <c r="P219" s="1"/>
  <c r="K221"/>
  <c r="M221" s="1"/>
  <c r="P221" s="1"/>
  <c r="K223"/>
  <c r="M223" s="1"/>
  <c r="P223" s="1"/>
  <c r="K230"/>
  <c r="M230" s="1"/>
  <c r="P230" s="1"/>
  <c r="K232"/>
  <c r="M232" s="1"/>
  <c r="P232" s="1"/>
  <c r="K235"/>
  <c r="M235" s="1"/>
  <c r="P235" s="1"/>
  <c r="K237"/>
  <c r="M237" s="1"/>
  <c r="P237" s="1"/>
  <c r="K239"/>
  <c r="M239" s="1"/>
  <c r="P239" s="1"/>
  <c r="K245"/>
  <c r="M245" s="1"/>
  <c r="P245" s="1"/>
  <c r="K247"/>
  <c r="M247" s="1"/>
  <c r="P247" s="1"/>
  <c r="K250"/>
  <c r="M250" s="1"/>
  <c r="P250" s="1"/>
  <c r="K252"/>
  <c r="M252" s="1"/>
  <c r="P252" s="1"/>
  <c r="J202" i="36" l="1"/>
  <c r="L202" s="1"/>
  <c r="P202" s="1"/>
  <c r="H202"/>
  <c r="F193"/>
  <c r="F192" s="1"/>
  <c r="F180" s="1"/>
  <c r="G137" i="41"/>
  <c r="G136" s="1"/>
  <c r="G135" s="1"/>
  <c r="G240"/>
  <c r="G225" s="1"/>
  <c r="K99"/>
  <c r="M99" s="1"/>
  <c r="P99" s="1"/>
  <c r="G33"/>
  <c r="G27" s="1"/>
  <c r="K190"/>
  <c r="I253"/>
  <c r="K253" s="1"/>
  <c r="M253" s="1"/>
  <c r="P253" s="1"/>
  <c r="G93"/>
  <c r="G86" s="1"/>
  <c r="F167" i="36"/>
  <c r="F157"/>
  <c r="F156" s="1"/>
  <c r="F238"/>
  <c r="F237" s="1"/>
  <c r="F353" i="47"/>
  <c r="I353" s="1"/>
  <c r="K353" s="1"/>
  <c r="G351"/>
  <c r="G350" s="1"/>
  <c r="G349" s="1"/>
  <c r="G335" s="1"/>
  <c r="G306"/>
  <c r="G305" s="1"/>
  <c r="G304" s="1"/>
  <c r="G372"/>
  <c r="G370" s="1"/>
  <c r="G300"/>
  <c r="K189" i="41" l="1"/>
  <c r="M189" s="1"/>
  <c r="P189" s="1"/>
  <c r="M190"/>
  <c r="P190" s="1"/>
  <c r="G199"/>
  <c r="G10" s="1"/>
  <c r="G291" i="47"/>
  <c r="G290" s="1"/>
  <c r="I300"/>
  <c r="G278"/>
  <c r="G277" s="1"/>
  <c r="G366"/>
  <c r="G365" s="1"/>
  <c r="G364" s="1"/>
  <c r="G356" s="1"/>
  <c r="F155" i="36"/>
  <c r="G192" i="47"/>
  <c r="G190"/>
  <c r="G189" s="1"/>
  <c r="F192"/>
  <c r="M192" s="1"/>
  <c r="M200"/>
  <c r="M201"/>
  <c r="G203"/>
  <c r="G202" s="1"/>
  <c r="G251"/>
  <c r="D65" i="2"/>
  <c r="G158" i="47"/>
  <c r="G261"/>
  <c r="G260" s="1"/>
  <c r="G264"/>
  <c r="G263" s="1"/>
  <c r="G269"/>
  <c r="G268" s="1"/>
  <c r="G267" s="1"/>
  <c r="G272"/>
  <c r="G250"/>
  <c r="G249" s="1"/>
  <c r="M20"/>
  <c r="P20" s="1"/>
  <c r="M22"/>
  <c r="P22" s="1"/>
  <c r="M27"/>
  <c r="P27" s="1"/>
  <c r="M29"/>
  <c r="P29" s="1"/>
  <c r="M30"/>
  <c r="P30" s="1"/>
  <c r="M35"/>
  <c r="P35" s="1"/>
  <c r="M37"/>
  <c r="P37" s="1"/>
  <c r="M38"/>
  <c r="P38" s="1"/>
  <c r="M39"/>
  <c r="P39" s="1"/>
  <c r="M45"/>
  <c r="P45" s="1"/>
  <c r="M46"/>
  <c r="P46" s="1"/>
  <c r="M47"/>
  <c r="P47" s="1"/>
  <c r="M51"/>
  <c r="P51" s="1"/>
  <c r="M54"/>
  <c r="P54" s="1"/>
  <c r="M55"/>
  <c r="P55" s="1"/>
  <c r="M57"/>
  <c r="P57" s="1"/>
  <c r="M58"/>
  <c r="P58" s="1"/>
  <c r="M63"/>
  <c r="P63" s="1"/>
  <c r="M64"/>
  <c r="P64" s="1"/>
  <c r="M74"/>
  <c r="P74" s="1"/>
  <c r="M90"/>
  <c r="M94"/>
  <c r="M97"/>
  <c r="M107"/>
  <c r="M109"/>
  <c r="M110"/>
  <c r="M111"/>
  <c r="M112"/>
  <c r="M114"/>
  <c r="M166"/>
  <c r="M168"/>
  <c r="M169"/>
  <c r="M174"/>
  <c r="M181"/>
  <c r="M182"/>
  <c r="M183"/>
  <c r="M196"/>
  <c r="M198"/>
  <c r="M204"/>
  <c r="M205"/>
  <c r="M211"/>
  <c r="M213"/>
  <c r="M214"/>
  <c r="M218"/>
  <c r="M222"/>
  <c r="M230"/>
  <c r="M233"/>
  <c r="M234"/>
  <c r="M235"/>
  <c r="M236"/>
  <c r="M239"/>
  <c r="M243"/>
  <c r="M245"/>
  <c r="M259"/>
  <c r="M262"/>
  <c r="M265"/>
  <c r="M266"/>
  <c r="M276"/>
  <c r="M340"/>
  <c r="M346"/>
  <c r="M348"/>
  <c r="M352"/>
  <c r="M354"/>
  <c r="M355"/>
  <c r="K363"/>
  <c r="M363" s="1"/>
  <c r="P363" s="1"/>
  <c r="K394"/>
  <c r="K396"/>
  <c r="D84" i="2"/>
  <c r="K300" i="47" l="1"/>
  <c r="M300" s="1"/>
  <c r="M353"/>
  <c r="I158"/>
  <c r="K158" s="1"/>
  <c r="M158" s="1"/>
  <c r="G145"/>
  <c r="G115" s="1"/>
  <c r="I192"/>
  <c r="D61" i="2"/>
  <c r="D94" s="1"/>
  <c r="F154" i="36"/>
  <c r="G199" i="47"/>
  <c r="G184" s="1"/>
  <c r="G13" l="1"/>
  <c r="F145" i="36"/>
  <c r="H13" i="2"/>
  <c r="J13" s="1"/>
  <c r="N13" s="1"/>
  <c r="H14"/>
  <c r="J14" s="1"/>
  <c r="N14" s="1"/>
  <c r="H16"/>
  <c r="J16" s="1"/>
  <c r="N16" s="1"/>
  <c r="H17"/>
  <c r="J17" s="1"/>
  <c r="N17" s="1"/>
  <c r="H18"/>
  <c r="J18" s="1"/>
  <c r="N18" s="1"/>
  <c r="H19"/>
  <c r="J19" s="1"/>
  <c r="N19" s="1"/>
  <c r="H23"/>
  <c r="J23" s="1"/>
  <c r="N23" s="1"/>
  <c r="H25"/>
  <c r="J25" s="1"/>
  <c r="N25" s="1"/>
  <c r="H27"/>
  <c r="J27" s="1"/>
  <c r="N27" s="1"/>
  <c r="H29"/>
  <c r="J29" s="1"/>
  <c r="N29" s="1"/>
  <c r="H30"/>
  <c r="J30" s="1"/>
  <c r="N30" s="1"/>
  <c r="H33"/>
  <c r="J33" s="1"/>
  <c r="N33" s="1"/>
  <c r="H35"/>
  <c r="J35" s="1"/>
  <c r="N35" s="1"/>
  <c r="H36"/>
  <c r="J36" s="1"/>
  <c r="N36" s="1"/>
  <c r="H38"/>
  <c r="J38" s="1"/>
  <c r="N38" s="1"/>
  <c r="H39"/>
  <c r="J39" s="1"/>
  <c r="N39" s="1"/>
  <c r="H40"/>
  <c r="J40" s="1"/>
  <c r="N40" s="1"/>
  <c r="H41"/>
  <c r="J41" s="1"/>
  <c r="N41" s="1"/>
  <c r="H42"/>
  <c r="J42" s="1"/>
  <c r="N42" s="1"/>
  <c r="H45"/>
  <c r="J45" s="1"/>
  <c r="N45" s="1"/>
  <c r="H46"/>
  <c r="J46" s="1"/>
  <c r="N46" s="1"/>
  <c r="H47"/>
  <c r="J47" s="1"/>
  <c r="N47" s="1"/>
  <c r="H48"/>
  <c r="J48" s="1"/>
  <c r="N48" s="1"/>
  <c r="H50"/>
  <c r="J50" s="1"/>
  <c r="N50" s="1"/>
  <c r="H52"/>
  <c r="J52" s="1"/>
  <c r="N52" s="1"/>
  <c r="H53"/>
  <c r="J53" s="1"/>
  <c r="N53" s="1"/>
  <c r="H54"/>
  <c r="J54" s="1"/>
  <c r="N54" s="1"/>
  <c r="H55"/>
  <c r="J55" s="1"/>
  <c r="N55" s="1"/>
  <c r="H56"/>
  <c r="J56" s="1"/>
  <c r="N56" s="1"/>
  <c r="H58"/>
  <c r="J58" s="1"/>
  <c r="N58" s="1"/>
  <c r="H59"/>
  <c r="J59" s="1"/>
  <c r="N59" s="1"/>
  <c r="H60"/>
  <c r="J60" s="1"/>
  <c r="N60" s="1"/>
  <c r="F173" i="41"/>
  <c r="K173" s="1"/>
  <c r="M173" s="1"/>
  <c r="P173" s="1"/>
  <c r="I173" l="1"/>
  <c r="F10" i="36"/>
  <c r="F159" i="41"/>
  <c r="M358" i="36"/>
  <c r="E131"/>
  <c r="J131" s="1"/>
  <c r="L131" s="1"/>
  <c r="P131" s="1"/>
  <c r="K159" i="41" l="1"/>
  <c r="M159" s="1"/>
  <c r="P159" s="1"/>
  <c r="I159"/>
  <c r="H131" i="36"/>
  <c r="E158"/>
  <c r="J158" s="1"/>
  <c r="L158" s="1"/>
  <c r="P158" s="1"/>
  <c r="H158" l="1"/>
  <c r="C57" i="2"/>
  <c r="C28"/>
  <c r="H28" l="1"/>
  <c r="J28" s="1"/>
  <c r="N28" s="1"/>
  <c r="F28"/>
  <c r="H57"/>
  <c r="J57" s="1"/>
  <c r="N57" s="1"/>
  <c r="F57"/>
  <c r="F102" i="47"/>
  <c r="I102" l="1"/>
  <c r="K102" s="1"/>
  <c r="M102" s="1"/>
  <c r="F53"/>
  <c r="I53" l="1"/>
  <c r="K53" s="1"/>
  <c r="M53" s="1"/>
  <c r="P53" s="1"/>
  <c r="F164" i="41"/>
  <c r="I164" s="1"/>
  <c r="F190"/>
  <c r="F91"/>
  <c r="I91" s="1"/>
  <c r="K91" s="1"/>
  <c r="M91" s="1"/>
  <c r="P91" s="1"/>
  <c r="F226"/>
  <c r="I226" l="1"/>
  <c r="K226" s="1"/>
  <c r="M226" s="1"/>
  <c r="P226" s="1"/>
  <c r="F189"/>
  <c r="I189" s="1"/>
  <c r="I190"/>
  <c r="F163"/>
  <c r="I163" s="1"/>
  <c r="K164"/>
  <c r="M164" s="1"/>
  <c r="P164" s="1"/>
  <c r="E107" i="36"/>
  <c r="J107" s="1"/>
  <c r="L107" s="1"/>
  <c r="P107" s="1"/>
  <c r="E359"/>
  <c r="E327"/>
  <c r="J359" l="1"/>
  <c r="L359" s="1"/>
  <c r="P359" s="1"/>
  <c r="H359"/>
  <c r="J327"/>
  <c r="L327" s="1"/>
  <c r="P327" s="1"/>
  <c r="H327"/>
  <c r="H107"/>
  <c r="F162" i="41"/>
  <c r="K163"/>
  <c r="M163" s="1"/>
  <c r="P163" s="1"/>
  <c r="E152" i="36"/>
  <c r="C75" i="2"/>
  <c r="C26"/>
  <c r="C24"/>
  <c r="C22"/>
  <c r="H75" l="1"/>
  <c r="J75" s="1"/>
  <c r="F75"/>
  <c r="H24"/>
  <c r="J24" s="1"/>
  <c r="N24" s="1"/>
  <c r="F24"/>
  <c r="H22"/>
  <c r="J22" s="1"/>
  <c r="N22" s="1"/>
  <c r="F22"/>
  <c r="H26"/>
  <c r="J26" s="1"/>
  <c r="N26" s="1"/>
  <c r="F26"/>
  <c r="H152" i="36"/>
  <c r="J152"/>
  <c r="L152" s="1"/>
  <c r="P152" s="1"/>
  <c r="K162" i="41"/>
  <c r="M162" s="1"/>
  <c r="P162" s="1"/>
  <c r="I162"/>
  <c r="E151" i="36"/>
  <c r="J151" s="1"/>
  <c r="L151" s="1"/>
  <c r="P151" s="1"/>
  <c r="C21" i="2"/>
  <c r="F221" i="47"/>
  <c r="I221" s="1"/>
  <c r="F238"/>
  <c r="H21" i="2" l="1"/>
  <c r="J21" s="1"/>
  <c r="N21" s="1"/>
  <c r="F21"/>
  <c r="H151" i="36"/>
  <c r="I238" i="47"/>
  <c r="K238" s="1"/>
  <c r="M238" s="1"/>
  <c r="F220"/>
  <c r="I220" s="1"/>
  <c r="M221"/>
  <c r="F237"/>
  <c r="F50" i="41"/>
  <c r="F38"/>
  <c r="F389" i="47"/>
  <c r="I389" s="1"/>
  <c r="K389" s="1"/>
  <c r="E261" i="36"/>
  <c r="H261" l="1"/>
  <c r="J261"/>
  <c r="L261" s="1"/>
  <c r="P261" s="1"/>
  <c r="I38" i="41"/>
  <c r="K38" s="1"/>
  <c r="M38" s="1"/>
  <c r="P38" s="1"/>
  <c r="I50"/>
  <c r="K50" s="1"/>
  <c r="M50" s="1"/>
  <c r="P50" s="1"/>
  <c r="I237" i="47"/>
  <c r="K237" s="1"/>
  <c r="M237" s="1"/>
  <c r="F219"/>
  <c r="M220"/>
  <c r="F388"/>
  <c r="I388" s="1"/>
  <c r="K388" s="1"/>
  <c r="F107" i="41"/>
  <c r="F194"/>
  <c r="I194" s="1"/>
  <c r="K194" s="1"/>
  <c r="M194" l="1"/>
  <c r="P194" s="1"/>
  <c r="K193"/>
  <c r="I107"/>
  <c r="K107"/>
  <c r="M107" s="1"/>
  <c r="P107" s="1"/>
  <c r="I219" i="47"/>
  <c r="K219" s="1"/>
  <c r="M219" s="1"/>
  <c r="F193" i="41"/>
  <c r="I193" s="1"/>
  <c r="M193" s="1"/>
  <c r="P193" s="1"/>
  <c r="F232" i="47"/>
  <c r="I232" s="1"/>
  <c r="F251"/>
  <c r="I251" l="1"/>
  <c r="K251" s="1"/>
  <c r="M251" s="1"/>
  <c r="F231"/>
  <c r="M232"/>
  <c r="F250"/>
  <c r="E287" i="36"/>
  <c r="E332"/>
  <c r="E357"/>
  <c r="E269"/>
  <c r="J269" s="1"/>
  <c r="L269" s="1"/>
  <c r="P269" s="1"/>
  <c r="E246"/>
  <c r="E297"/>
  <c r="J297" s="1"/>
  <c r="L297" s="1"/>
  <c r="P297" s="1"/>
  <c r="E233"/>
  <c r="E206"/>
  <c r="E198"/>
  <c r="E188"/>
  <c r="E175"/>
  <c r="E173"/>
  <c r="J173" s="1"/>
  <c r="L173" s="1"/>
  <c r="P173" s="1"/>
  <c r="E169"/>
  <c r="J198" l="1"/>
  <c r="L198" s="1"/>
  <c r="P198" s="1"/>
  <c r="H198"/>
  <c r="J357"/>
  <c r="L357" s="1"/>
  <c r="P357" s="1"/>
  <c r="H357"/>
  <c r="J188"/>
  <c r="L188" s="1"/>
  <c r="P188" s="1"/>
  <c r="H188"/>
  <c r="J206"/>
  <c r="L206" s="1"/>
  <c r="P206" s="1"/>
  <c r="H206"/>
  <c r="J332"/>
  <c r="L332" s="1"/>
  <c r="P332" s="1"/>
  <c r="H332"/>
  <c r="J246"/>
  <c r="L246" s="1"/>
  <c r="P246" s="1"/>
  <c r="H246"/>
  <c r="H175"/>
  <c r="J175"/>
  <c r="L175" s="1"/>
  <c r="P175" s="1"/>
  <c r="J169"/>
  <c r="L169" s="1"/>
  <c r="P169" s="1"/>
  <c r="H169"/>
  <c r="J233"/>
  <c r="L233" s="1"/>
  <c r="P233" s="1"/>
  <c r="H233"/>
  <c r="J287"/>
  <c r="L287" s="1"/>
  <c r="P287" s="1"/>
  <c r="H287"/>
  <c r="H297"/>
  <c r="H269"/>
  <c r="E172"/>
  <c r="J172" s="1"/>
  <c r="L172" s="1"/>
  <c r="P172" s="1"/>
  <c r="H173"/>
  <c r="I250" i="47"/>
  <c r="K250" s="1"/>
  <c r="M250" s="1"/>
  <c r="M231"/>
  <c r="I231"/>
  <c r="E244" i="36"/>
  <c r="E126"/>
  <c r="E114"/>
  <c r="J114" s="1"/>
  <c r="L114" s="1"/>
  <c r="P114" s="1"/>
  <c r="E46"/>
  <c r="E37"/>
  <c r="F36" i="47"/>
  <c r="I36" s="1"/>
  <c r="K36" s="1"/>
  <c r="E24" i="36"/>
  <c r="E17"/>
  <c r="F296" i="47"/>
  <c r="I296" s="1"/>
  <c r="F286"/>
  <c r="I286" s="1"/>
  <c r="F372"/>
  <c r="I372" s="1"/>
  <c r="K372" s="1"/>
  <c r="M372" s="1"/>
  <c r="F384"/>
  <c r="K286" l="1"/>
  <c r="M286" s="1"/>
  <c r="K296"/>
  <c r="M296" s="1"/>
  <c r="J37" i="36"/>
  <c r="L37" s="1"/>
  <c r="P37" s="1"/>
  <c r="H37"/>
  <c r="H24"/>
  <c r="J24"/>
  <c r="L24" s="1"/>
  <c r="P24" s="1"/>
  <c r="J17"/>
  <c r="L17" s="1"/>
  <c r="P17" s="1"/>
  <c r="H17"/>
  <c r="H46"/>
  <c r="J46"/>
  <c r="L46" s="1"/>
  <c r="P46" s="1"/>
  <c r="J244"/>
  <c r="L244" s="1"/>
  <c r="P244" s="1"/>
  <c r="H244"/>
  <c r="H126"/>
  <c r="J126"/>
  <c r="L126" s="1"/>
  <c r="P126" s="1"/>
  <c r="H172"/>
  <c r="H114"/>
  <c r="I384" i="47"/>
  <c r="K384" s="1"/>
  <c r="M384" s="1"/>
  <c r="E125" i="36"/>
  <c r="J125" s="1"/>
  <c r="L125" s="1"/>
  <c r="P125" s="1"/>
  <c r="F33" i="47"/>
  <c r="M36"/>
  <c r="P36" s="1"/>
  <c r="F351"/>
  <c r="I351" s="1"/>
  <c r="K351" s="1"/>
  <c r="H125" i="36" l="1"/>
  <c r="I33" i="47"/>
  <c r="K33" s="1"/>
  <c r="M33" s="1"/>
  <c r="P33" s="1"/>
  <c r="F350"/>
  <c r="I350" s="1"/>
  <c r="K350" s="1"/>
  <c r="M351"/>
  <c r="F382"/>
  <c r="I382" s="1"/>
  <c r="K382" s="1"/>
  <c r="M382" s="1"/>
  <c r="F370"/>
  <c r="I370" s="1"/>
  <c r="K370" s="1"/>
  <c r="M370" s="1"/>
  <c r="F272"/>
  <c r="M272" l="1"/>
  <c r="I272"/>
  <c r="K272" s="1"/>
  <c r="F381"/>
  <c r="F349"/>
  <c r="M350"/>
  <c r="F264"/>
  <c r="I264" s="1"/>
  <c r="K264" s="1"/>
  <c r="F247"/>
  <c r="F249"/>
  <c r="F203"/>
  <c r="I203" s="1"/>
  <c r="K203" s="1"/>
  <c r="M249" l="1"/>
  <c r="I249"/>
  <c r="K249" s="1"/>
  <c r="I349"/>
  <c r="K349" s="1"/>
  <c r="M349" s="1"/>
  <c r="I247"/>
  <c r="K247" s="1"/>
  <c r="M247" s="1"/>
  <c r="I381"/>
  <c r="K381" s="1"/>
  <c r="M381" s="1"/>
  <c r="F202"/>
  <c r="M203"/>
  <c r="F263"/>
  <c r="M264"/>
  <c r="F246"/>
  <c r="F217"/>
  <c r="I217" l="1"/>
  <c r="K217" s="1"/>
  <c r="M217" s="1"/>
  <c r="K246"/>
  <c r="I263"/>
  <c r="K263" s="1"/>
  <c r="M263" s="1"/>
  <c r="I202"/>
  <c r="K202" s="1"/>
  <c r="M202" s="1"/>
  <c r="F215"/>
  <c r="F216"/>
  <c r="C84" i="2"/>
  <c r="C65"/>
  <c r="H65" l="1"/>
  <c r="J65" s="1"/>
  <c r="F65"/>
  <c r="I215" i="47"/>
  <c r="K215" s="1"/>
  <c r="M215" s="1"/>
  <c r="I216"/>
  <c r="K216" s="1"/>
  <c r="M216" s="1"/>
  <c r="H84" i="2"/>
  <c r="J84" s="1"/>
  <c r="F84"/>
  <c r="E273" i="36"/>
  <c r="J273" s="1"/>
  <c r="L273" s="1"/>
  <c r="P273" s="1"/>
  <c r="F129" i="41"/>
  <c r="F22"/>
  <c r="E319" i="36"/>
  <c r="F113" i="47"/>
  <c r="J319" i="36" l="1"/>
  <c r="L319" s="1"/>
  <c r="P319" s="1"/>
  <c r="H319"/>
  <c r="K22" i="41"/>
  <c r="M22" s="1"/>
  <c r="P22" s="1"/>
  <c r="I22"/>
  <c r="K129"/>
  <c r="M129" s="1"/>
  <c r="P129" s="1"/>
  <c r="I129"/>
  <c r="H273" i="36"/>
  <c r="I113" i="47"/>
  <c r="K113" s="1"/>
  <c r="M113" s="1"/>
  <c r="F275"/>
  <c r="I275" s="1"/>
  <c r="K275" s="1"/>
  <c r="F274" l="1"/>
  <c r="M275"/>
  <c r="F258"/>
  <c r="I258" s="1"/>
  <c r="K258" s="1"/>
  <c r="F261"/>
  <c r="I261" s="1"/>
  <c r="K261" s="1"/>
  <c r="F57" i="41"/>
  <c r="I57" l="1"/>
  <c r="K57"/>
  <c r="M57" s="1"/>
  <c r="P57" s="1"/>
  <c r="I274" i="47"/>
  <c r="K274" s="1"/>
  <c r="M274" s="1"/>
  <c r="F255"/>
  <c r="M258"/>
  <c r="F260"/>
  <c r="M261"/>
  <c r="E256" i="36"/>
  <c r="H256" l="1"/>
  <c r="J256"/>
  <c r="L256" s="1"/>
  <c r="P256" s="1"/>
  <c r="I255" i="47"/>
  <c r="K255" s="1"/>
  <c r="M260"/>
  <c r="I260"/>
  <c r="K260" s="1"/>
  <c r="E255" i="36"/>
  <c r="J255" s="1"/>
  <c r="L255" s="1"/>
  <c r="P255" s="1"/>
  <c r="F31" i="41"/>
  <c r="I31" l="1"/>
  <c r="K31"/>
  <c r="M31" s="1"/>
  <c r="P31" s="1"/>
  <c r="H255" i="36"/>
  <c r="F174" i="41"/>
  <c r="F105"/>
  <c r="F25"/>
  <c r="I25" s="1"/>
  <c r="F13"/>
  <c r="I105" l="1"/>
  <c r="K105"/>
  <c r="M105" s="1"/>
  <c r="P105" s="1"/>
  <c r="K13"/>
  <c r="M13" s="1"/>
  <c r="P13" s="1"/>
  <c r="I13"/>
  <c r="I174"/>
  <c r="K174"/>
  <c r="M174" s="1"/>
  <c r="P174" s="1"/>
  <c r="F24"/>
  <c r="K25"/>
  <c r="M25" s="1"/>
  <c r="P25" s="1"/>
  <c r="E216" i="36"/>
  <c r="E195"/>
  <c r="E185"/>
  <c r="E69"/>
  <c r="E59"/>
  <c r="J195" l="1"/>
  <c r="L195" s="1"/>
  <c r="P195" s="1"/>
  <c r="H195"/>
  <c r="J185"/>
  <c r="L185" s="1"/>
  <c r="P185" s="1"/>
  <c r="H185"/>
  <c r="J59"/>
  <c r="L59" s="1"/>
  <c r="P59" s="1"/>
  <c r="H59"/>
  <c r="J69"/>
  <c r="L69" s="1"/>
  <c r="P69" s="1"/>
  <c r="H69"/>
  <c r="H216"/>
  <c r="J216"/>
  <c r="L216" s="1"/>
  <c r="P216" s="1"/>
  <c r="K24" i="41"/>
  <c r="M24" s="1"/>
  <c r="P24" s="1"/>
  <c r="I24"/>
  <c r="F52" i="47"/>
  <c r="I52" l="1"/>
  <c r="K52" s="1"/>
  <c r="M52" s="1"/>
  <c r="P52" s="1"/>
  <c r="F154"/>
  <c r="F149"/>
  <c r="F283"/>
  <c r="I283" s="1"/>
  <c r="F293"/>
  <c r="I293" s="1"/>
  <c r="F187"/>
  <c r="F197"/>
  <c r="I197" s="1"/>
  <c r="K197" s="1"/>
  <c r="K293" l="1"/>
  <c r="M293" s="1"/>
  <c r="K283"/>
  <c r="M283" s="1"/>
  <c r="M187"/>
  <c r="I187"/>
  <c r="I154"/>
  <c r="K154" s="1"/>
  <c r="M154" s="1"/>
  <c r="I149"/>
  <c r="K149" s="1"/>
  <c r="M149" s="1"/>
  <c r="F282"/>
  <c r="I282" s="1"/>
  <c r="F186"/>
  <c r="F191"/>
  <c r="M197"/>
  <c r="F292"/>
  <c r="I292" s="1"/>
  <c r="E120" i="36"/>
  <c r="E301"/>
  <c r="J301" s="1"/>
  <c r="L301" s="1"/>
  <c r="P301" s="1"/>
  <c r="K282" i="47" l="1"/>
  <c r="M282" s="1"/>
  <c r="K292"/>
  <c r="M292" s="1"/>
  <c r="M191"/>
  <c r="H120" i="36"/>
  <c r="J120"/>
  <c r="L120" s="1"/>
  <c r="P120" s="1"/>
  <c r="E300"/>
  <c r="J300" s="1"/>
  <c r="L300" s="1"/>
  <c r="P300" s="1"/>
  <c r="H301"/>
  <c r="I191" i="47"/>
  <c r="K191" s="1"/>
  <c r="M186"/>
  <c r="I186"/>
  <c r="E119" i="36"/>
  <c r="F185" i="47"/>
  <c r="E168" i="36"/>
  <c r="H119" l="1"/>
  <c r="J119"/>
  <c r="L119" s="1"/>
  <c r="P119" s="1"/>
  <c r="E167"/>
  <c r="H168"/>
  <c r="J168"/>
  <c r="L168" s="1"/>
  <c r="P168" s="1"/>
  <c r="E299"/>
  <c r="J299" s="1"/>
  <c r="L299" s="1"/>
  <c r="P299" s="1"/>
  <c r="H300"/>
  <c r="M185" i="47"/>
  <c r="I185"/>
  <c r="E118" i="36"/>
  <c r="E122"/>
  <c r="J122" s="1"/>
  <c r="L122" s="1"/>
  <c r="P122" s="1"/>
  <c r="E85"/>
  <c r="J85" s="1"/>
  <c r="L85" s="1"/>
  <c r="P85" s="1"/>
  <c r="E57"/>
  <c r="J57" l="1"/>
  <c r="L57" s="1"/>
  <c r="P57" s="1"/>
  <c r="H57"/>
  <c r="H118"/>
  <c r="J118"/>
  <c r="L118" s="1"/>
  <c r="P118" s="1"/>
  <c r="H167"/>
  <c r="J167"/>
  <c r="L167" s="1"/>
  <c r="P167" s="1"/>
  <c r="H299"/>
  <c r="H122"/>
  <c r="H85"/>
  <c r="E117"/>
  <c r="J117" s="1"/>
  <c r="L117" s="1"/>
  <c r="P117" s="1"/>
  <c r="F212" i="47"/>
  <c r="F199"/>
  <c r="H117" i="36" l="1"/>
  <c r="I212" i="47"/>
  <c r="K212" s="1"/>
  <c r="M212" s="1"/>
  <c r="M199"/>
  <c r="I199"/>
  <c r="K199" s="1"/>
  <c r="F180"/>
  <c r="F122"/>
  <c r="F50"/>
  <c r="F21"/>
  <c r="F28"/>
  <c r="C73" i="2"/>
  <c r="C62"/>
  <c r="H73" l="1"/>
  <c r="J73" s="1"/>
  <c r="F73"/>
  <c r="H62"/>
  <c r="J62" s="1"/>
  <c r="N62" s="1"/>
  <c r="F62"/>
  <c r="I50" i="47"/>
  <c r="K50" s="1"/>
  <c r="M50" s="1"/>
  <c r="P50" s="1"/>
  <c r="M180"/>
  <c r="I180"/>
  <c r="I28"/>
  <c r="K28" s="1"/>
  <c r="M28" s="1"/>
  <c r="P28" s="1"/>
  <c r="I21"/>
  <c r="K21" s="1"/>
  <c r="M21" s="1"/>
  <c r="P21" s="1"/>
  <c r="I122"/>
  <c r="K122" s="1"/>
  <c r="M122" s="1"/>
  <c r="P122" s="1"/>
  <c r="C61" i="2"/>
  <c r="F307" i="47"/>
  <c r="I307" s="1"/>
  <c r="K307" l="1"/>
  <c r="M307" s="1"/>
  <c r="H61" i="2"/>
  <c r="F61"/>
  <c r="F181" i="41"/>
  <c r="F133"/>
  <c r="F126"/>
  <c r="I126" s="1"/>
  <c r="F104"/>
  <c r="F89"/>
  <c r="F55"/>
  <c r="I181" l="1"/>
  <c r="K181"/>
  <c r="M181" s="1"/>
  <c r="P181" s="1"/>
  <c r="F88"/>
  <c r="I89"/>
  <c r="K89" s="1"/>
  <c r="M89" s="1"/>
  <c r="P89" s="1"/>
  <c r="F54"/>
  <c r="I55"/>
  <c r="K55"/>
  <c r="M55" s="1"/>
  <c r="P55" s="1"/>
  <c r="I104"/>
  <c r="K104"/>
  <c r="M104" s="1"/>
  <c r="P104" s="1"/>
  <c r="K133"/>
  <c r="M133" s="1"/>
  <c r="P133" s="1"/>
  <c r="I133"/>
  <c r="F125"/>
  <c r="K126"/>
  <c r="M126" s="1"/>
  <c r="P126" s="1"/>
  <c r="E265" i="36"/>
  <c r="E184"/>
  <c r="E163"/>
  <c r="J163" s="1"/>
  <c r="L163" s="1"/>
  <c r="P163" s="1"/>
  <c r="E76"/>
  <c r="J76" s="1"/>
  <c r="L76" s="1"/>
  <c r="P76" s="1"/>
  <c r="E79"/>
  <c r="J79" s="1"/>
  <c r="L79" s="1"/>
  <c r="P79" s="1"/>
  <c r="F128" i="47"/>
  <c r="F131"/>
  <c r="F62"/>
  <c r="I62" s="1"/>
  <c r="K62" s="1"/>
  <c r="J184" i="36" l="1"/>
  <c r="L184" s="1"/>
  <c r="P184" s="1"/>
  <c r="H184"/>
  <c r="E264"/>
  <c r="J265"/>
  <c r="L265" s="1"/>
  <c r="P265" s="1"/>
  <c r="H265"/>
  <c r="I54" i="41"/>
  <c r="K54"/>
  <c r="M54" s="1"/>
  <c r="P54" s="1"/>
  <c r="F87"/>
  <c r="I87" s="1"/>
  <c r="K87" s="1"/>
  <c r="M87" s="1"/>
  <c r="P87" s="1"/>
  <c r="I88"/>
  <c r="K88" s="1"/>
  <c r="M88" s="1"/>
  <c r="P88" s="1"/>
  <c r="K125"/>
  <c r="M125" s="1"/>
  <c r="P125" s="1"/>
  <c r="I125"/>
  <c r="E78" i="36"/>
  <c r="J78" s="1"/>
  <c r="L78" s="1"/>
  <c r="P78" s="1"/>
  <c r="H79"/>
  <c r="E75"/>
  <c r="J75" s="1"/>
  <c r="L75" s="1"/>
  <c r="P75" s="1"/>
  <c r="H76"/>
  <c r="H163"/>
  <c r="I131" i="47"/>
  <c r="K131" s="1"/>
  <c r="M131" s="1"/>
  <c r="I128"/>
  <c r="K128" s="1"/>
  <c r="M128" s="1"/>
  <c r="P128" s="1"/>
  <c r="F127"/>
  <c r="F130"/>
  <c r="F61"/>
  <c r="I61" s="1"/>
  <c r="K61" s="1"/>
  <c r="M62"/>
  <c r="P62" s="1"/>
  <c r="F344"/>
  <c r="E74" i="36" l="1"/>
  <c r="J74" s="1"/>
  <c r="L74" s="1"/>
  <c r="P74" s="1"/>
  <c r="J264"/>
  <c r="L264" s="1"/>
  <c r="P264" s="1"/>
  <c r="H264"/>
  <c r="H78"/>
  <c r="H75"/>
  <c r="I127" i="47"/>
  <c r="K127" s="1"/>
  <c r="M127" s="1"/>
  <c r="P127" s="1"/>
  <c r="I344"/>
  <c r="K344" s="1"/>
  <c r="M344" s="1"/>
  <c r="I130"/>
  <c r="K130" s="1"/>
  <c r="M130" s="1"/>
  <c r="F126"/>
  <c r="F60"/>
  <c r="M61"/>
  <c r="P61" s="1"/>
  <c r="F347"/>
  <c r="F333"/>
  <c r="I333" s="1"/>
  <c r="F190"/>
  <c r="H74" i="36" l="1"/>
  <c r="K333" i="47"/>
  <c r="M333" s="1"/>
  <c r="M190"/>
  <c r="I126"/>
  <c r="K126" s="1"/>
  <c r="M126" s="1"/>
  <c r="P126" s="1"/>
  <c r="I190"/>
  <c r="K190" s="1"/>
  <c r="M347"/>
  <c r="I347"/>
  <c r="K347" s="1"/>
  <c r="I60"/>
  <c r="K60" s="1"/>
  <c r="M60" s="1"/>
  <c r="P60" s="1"/>
  <c r="F332"/>
  <c r="I332" s="1"/>
  <c r="F189"/>
  <c r="K332" l="1"/>
  <c r="M332" s="1"/>
  <c r="M189"/>
  <c r="I189"/>
  <c r="K189" s="1"/>
  <c r="F331"/>
  <c r="I331" s="1"/>
  <c r="F184"/>
  <c r="F309"/>
  <c r="I309" s="1"/>
  <c r="F242"/>
  <c r="K309" l="1"/>
  <c r="M309" s="1"/>
  <c r="K331"/>
  <c r="M331" s="1"/>
  <c r="I242"/>
  <c r="K242" s="1"/>
  <c r="M242" s="1"/>
  <c r="I184"/>
  <c r="K184" s="1"/>
  <c r="M184" s="1"/>
  <c r="F306"/>
  <c r="I306" s="1"/>
  <c r="F218" i="41"/>
  <c r="F97"/>
  <c r="I97" s="1"/>
  <c r="K97" s="1"/>
  <c r="M97" s="1"/>
  <c r="P97" s="1"/>
  <c r="F103"/>
  <c r="F187"/>
  <c r="F228" i="47"/>
  <c r="E149" i="36"/>
  <c r="K306" i="47" l="1"/>
  <c r="M306" s="1"/>
  <c r="I228"/>
  <c r="K228" s="1"/>
  <c r="M228" s="1"/>
  <c r="H149" i="36"/>
  <c r="J149"/>
  <c r="L149" s="1"/>
  <c r="P149" s="1"/>
  <c r="F186" i="41"/>
  <c r="I187"/>
  <c r="K187"/>
  <c r="M187" s="1"/>
  <c r="P187" s="1"/>
  <c r="I103"/>
  <c r="K103"/>
  <c r="M103" s="1"/>
  <c r="P103" s="1"/>
  <c r="K218"/>
  <c r="M218" s="1"/>
  <c r="P218" s="1"/>
  <c r="I218"/>
  <c r="E148" i="36"/>
  <c r="J148" s="1"/>
  <c r="L148" s="1"/>
  <c r="P148" s="1"/>
  <c r="F227" i="47"/>
  <c r="E355" i="36"/>
  <c r="E352"/>
  <c r="E350"/>
  <c r="E344"/>
  <c r="E338"/>
  <c r="E329"/>
  <c r="E325"/>
  <c r="E314"/>
  <c r="E312"/>
  <c r="E307"/>
  <c r="E296"/>
  <c r="J296" s="1"/>
  <c r="L296" s="1"/>
  <c r="P296" s="1"/>
  <c r="E292"/>
  <c r="J292" s="1"/>
  <c r="L292" s="1"/>
  <c r="P292" s="1"/>
  <c r="E285"/>
  <c r="E280"/>
  <c r="E271"/>
  <c r="J271" s="1"/>
  <c r="L271" s="1"/>
  <c r="P271" s="1"/>
  <c r="E253"/>
  <c r="E242"/>
  <c r="E235"/>
  <c r="E228"/>
  <c r="E223"/>
  <c r="E218"/>
  <c r="E212"/>
  <c r="E194"/>
  <c r="E183"/>
  <c r="E165"/>
  <c r="J165" s="1"/>
  <c r="L165" s="1"/>
  <c r="P165" s="1"/>
  <c r="E143"/>
  <c r="E140"/>
  <c r="E136"/>
  <c r="E130"/>
  <c r="J130" s="1"/>
  <c r="L130" s="1"/>
  <c r="P130" s="1"/>
  <c r="E112"/>
  <c r="J112" s="1"/>
  <c r="L112" s="1"/>
  <c r="P112" s="1"/>
  <c r="E104"/>
  <c r="E100"/>
  <c r="E96"/>
  <c r="E92"/>
  <c r="E73"/>
  <c r="J73" s="1"/>
  <c r="L73" s="1"/>
  <c r="P73" s="1"/>
  <c r="E68"/>
  <c r="E63"/>
  <c r="E56"/>
  <c r="E51"/>
  <c r="E50"/>
  <c r="E44"/>
  <c r="E35"/>
  <c r="E22"/>
  <c r="E15"/>
  <c r="E192" l="1"/>
  <c r="J194"/>
  <c r="L194" s="1"/>
  <c r="P194" s="1"/>
  <c r="H194"/>
  <c r="E193"/>
  <c r="J325"/>
  <c r="L325" s="1"/>
  <c r="P325" s="1"/>
  <c r="H325"/>
  <c r="J338"/>
  <c r="L338" s="1"/>
  <c r="P338" s="1"/>
  <c r="H338"/>
  <c r="J350"/>
  <c r="L350" s="1"/>
  <c r="P350" s="1"/>
  <c r="H350"/>
  <c r="J355"/>
  <c r="L355" s="1"/>
  <c r="P355" s="1"/>
  <c r="H355"/>
  <c r="J183"/>
  <c r="L183" s="1"/>
  <c r="P183" s="1"/>
  <c r="H183"/>
  <c r="J329"/>
  <c r="L329" s="1"/>
  <c r="P329" s="1"/>
  <c r="H329"/>
  <c r="E343"/>
  <c r="J344"/>
  <c r="L344" s="1"/>
  <c r="P344" s="1"/>
  <c r="H344"/>
  <c r="J352"/>
  <c r="L352" s="1"/>
  <c r="P352" s="1"/>
  <c r="H352"/>
  <c r="J312"/>
  <c r="L312" s="1"/>
  <c r="P312" s="1"/>
  <c r="H312"/>
  <c r="J314"/>
  <c r="L314" s="1"/>
  <c r="P314" s="1"/>
  <c r="H314"/>
  <c r="H22"/>
  <c r="J22"/>
  <c r="L22" s="1"/>
  <c r="P22" s="1"/>
  <c r="H44"/>
  <c r="J44"/>
  <c r="L44" s="1"/>
  <c r="P44" s="1"/>
  <c r="J51"/>
  <c r="L51" s="1"/>
  <c r="P51" s="1"/>
  <c r="H51"/>
  <c r="J63"/>
  <c r="L63" s="1"/>
  <c r="P63" s="1"/>
  <c r="H63"/>
  <c r="J15"/>
  <c r="L15" s="1"/>
  <c r="P15" s="1"/>
  <c r="H15"/>
  <c r="J35"/>
  <c r="L35" s="1"/>
  <c r="P35" s="1"/>
  <c r="H35"/>
  <c r="H50"/>
  <c r="J50"/>
  <c r="L50" s="1"/>
  <c r="P50" s="1"/>
  <c r="H56"/>
  <c r="J56"/>
  <c r="L56" s="1"/>
  <c r="P56" s="1"/>
  <c r="H68"/>
  <c r="J68"/>
  <c r="L68" s="1"/>
  <c r="P68" s="1"/>
  <c r="J242"/>
  <c r="L242" s="1"/>
  <c r="P242" s="1"/>
  <c r="H242"/>
  <c r="E241"/>
  <c r="H253"/>
  <c r="J253"/>
  <c r="L253" s="1"/>
  <c r="P253" s="1"/>
  <c r="H96"/>
  <c r="J96"/>
  <c r="L96" s="1"/>
  <c r="P96" s="1"/>
  <c r="H104"/>
  <c r="J104"/>
  <c r="L104" s="1"/>
  <c r="P104" s="1"/>
  <c r="H92"/>
  <c r="J92"/>
  <c r="L92" s="1"/>
  <c r="P92" s="1"/>
  <c r="H100"/>
  <c r="J100"/>
  <c r="L100" s="1"/>
  <c r="P100" s="1"/>
  <c r="H140"/>
  <c r="J140"/>
  <c r="L140" s="1"/>
  <c r="P140" s="1"/>
  <c r="H136"/>
  <c r="J136"/>
  <c r="L136" s="1"/>
  <c r="P136" s="1"/>
  <c r="H143"/>
  <c r="J143"/>
  <c r="L143" s="1"/>
  <c r="P143" s="1"/>
  <c r="H218"/>
  <c r="J218"/>
  <c r="L218" s="1"/>
  <c r="P218" s="1"/>
  <c r="H228"/>
  <c r="J228"/>
  <c r="L228" s="1"/>
  <c r="P228" s="1"/>
  <c r="H212"/>
  <c r="J212"/>
  <c r="L212" s="1"/>
  <c r="P212" s="1"/>
  <c r="J223"/>
  <c r="L223" s="1"/>
  <c r="P223" s="1"/>
  <c r="H223"/>
  <c r="J235"/>
  <c r="L235" s="1"/>
  <c r="P235" s="1"/>
  <c r="H235"/>
  <c r="I186" i="41"/>
  <c r="K186"/>
  <c r="M186" s="1"/>
  <c r="P186" s="1"/>
  <c r="J307" i="36"/>
  <c r="L307" s="1"/>
  <c r="P307" s="1"/>
  <c r="H307"/>
  <c r="E279"/>
  <c r="J280"/>
  <c r="L280" s="1"/>
  <c r="P280" s="1"/>
  <c r="H280"/>
  <c r="E284"/>
  <c r="J285"/>
  <c r="L285" s="1"/>
  <c r="P285" s="1"/>
  <c r="H285"/>
  <c r="H73"/>
  <c r="E295"/>
  <c r="J295" s="1"/>
  <c r="L295" s="1"/>
  <c r="P295" s="1"/>
  <c r="H296"/>
  <c r="H292"/>
  <c r="H271"/>
  <c r="E157"/>
  <c r="H165"/>
  <c r="H157"/>
  <c r="H148"/>
  <c r="H130"/>
  <c r="H112"/>
  <c r="I227" i="47"/>
  <c r="K227" s="1"/>
  <c r="M227" s="1"/>
  <c r="E354" i="36"/>
  <c r="E211"/>
  <c r="E135"/>
  <c r="E103"/>
  <c r="J103" s="1"/>
  <c r="L103" s="1"/>
  <c r="P103" s="1"/>
  <c r="E21"/>
  <c r="E19" s="1"/>
  <c r="E49"/>
  <c r="E55"/>
  <c r="E91"/>
  <c r="J91" s="1"/>
  <c r="L91" s="1"/>
  <c r="P91" s="1"/>
  <c r="E95"/>
  <c r="J95" s="1"/>
  <c r="L95" s="1"/>
  <c r="P95" s="1"/>
  <c r="E99"/>
  <c r="J99" s="1"/>
  <c r="L99" s="1"/>
  <c r="P99" s="1"/>
  <c r="E139"/>
  <c r="J139" s="1"/>
  <c r="L139" s="1"/>
  <c r="P139" s="1"/>
  <c r="E142"/>
  <c r="J142" s="1"/>
  <c r="L142" s="1"/>
  <c r="P142" s="1"/>
  <c r="E147"/>
  <c r="E182"/>
  <c r="E252"/>
  <c r="E324"/>
  <c r="E337"/>
  <c r="E306"/>
  <c r="E310"/>
  <c r="E215"/>
  <c r="E311"/>
  <c r="E290"/>
  <c r="J290" s="1"/>
  <c r="L290" s="1"/>
  <c r="P290" s="1"/>
  <c r="E291"/>
  <c r="J291" s="1"/>
  <c r="L291" s="1"/>
  <c r="P291" s="1"/>
  <c r="E102"/>
  <c r="J102" s="1"/>
  <c r="L102" s="1"/>
  <c r="P102" s="1"/>
  <c r="E221"/>
  <c r="E222"/>
  <c r="E227"/>
  <c r="E341"/>
  <c r="E83"/>
  <c r="E84"/>
  <c r="J84" s="1"/>
  <c r="L84" s="1"/>
  <c r="P84" s="1"/>
  <c r="E66"/>
  <c r="E67"/>
  <c r="E14"/>
  <c r="E34"/>
  <c r="E43"/>
  <c r="E323"/>
  <c r="E349"/>
  <c r="E90"/>
  <c r="J90" s="1"/>
  <c r="L90" s="1"/>
  <c r="P90" s="1"/>
  <c r="E94"/>
  <c r="J94" s="1"/>
  <c r="L94" s="1"/>
  <c r="P94" s="1"/>
  <c r="E111"/>
  <c r="E129"/>
  <c r="J129" s="1"/>
  <c r="L129" s="1"/>
  <c r="P129" s="1"/>
  <c r="E226"/>
  <c r="E138"/>
  <c r="J138" s="1"/>
  <c r="L138" s="1"/>
  <c r="P138" s="1"/>
  <c r="E232"/>
  <c r="E268"/>
  <c r="J268" s="1"/>
  <c r="L268" s="1"/>
  <c r="P268" s="1"/>
  <c r="E98"/>
  <c r="J98" s="1"/>
  <c r="L98" s="1"/>
  <c r="P98" s="1"/>
  <c r="E305"/>
  <c r="E335"/>
  <c r="F44" i="47"/>
  <c r="F34"/>
  <c r="F26"/>
  <c r="F19"/>
  <c r="J349" i="36" l="1"/>
  <c r="L349" s="1"/>
  <c r="P349" s="1"/>
  <c r="H349"/>
  <c r="J337"/>
  <c r="L337" s="1"/>
  <c r="P337" s="1"/>
  <c r="H337"/>
  <c r="J354"/>
  <c r="L354" s="1"/>
  <c r="P354" s="1"/>
  <c r="H354"/>
  <c r="E342"/>
  <c r="J343"/>
  <c r="L343" s="1"/>
  <c r="P343" s="1"/>
  <c r="H343"/>
  <c r="J192"/>
  <c r="L192" s="1"/>
  <c r="P192" s="1"/>
  <c r="H192"/>
  <c r="J335"/>
  <c r="L335" s="1"/>
  <c r="P335" s="1"/>
  <c r="H335"/>
  <c r="J323"/>
  <c r="L323" s="1"/>
  <c r="P323" s="1"/>
  <c r="H323"/>
  <c r="E340"/>
  <c r="J341"/>
  <c r="L341" s="1"/>
  <c r="P341" s="1"/>
  <c r="H341"/>
  <c r="J324"/>
  <c r="L324" s="1"/>
  <c r="P324" s="1"/>
  <c r="H324"/>
  <c r="J182"/>
  <c r="L182" s="1"/>
  <c r="P182" s="1"/>
  <c r="H182"/>
  <c r="J193"/>
  <c r="L193" s="1"/>
  <c r="P193" s="1"/>
  <c r="H193"/>
  <c r="H83"/>
  <c r="J83"/>
  <c r="L83" s="1"/>
  <c r="P83" s="1"/>
  <c r="J311"/>
  <c r="L311" s="1"/>
  <c r="P311" s="1"/>
  <c r="H311"/>
  <c r="J310"/>
  <c r="L310" s="1"/>
  <c r="P310" s="1"/>
  <c r="H310"/>
  <c r="J19"/>
  <c r="L19" s="1"/>
  <c r="P19" s="1"/>
  <c r="H19"/>
  <c r="H34"/>
  <c r="J34"/>
  <c r="L34" s="1"/>
  <c r="P34" s="1"/>
  <c r="J67"/>
  <c r="L67" s="1"/>
  <c r="P67" s="1"/>
  <c r="H67"/>
  <c r="J49"/>
  <c r="L49" s="1"/>
  <c r="P49" s="1"/>
  <c r="H49"/>
  <c r="J43"/>
  <c r="L43" s="1"/>
  <c r="P43" s="1"/>
  <c r="H43"/>
  <c r="H14"/>
  <c r="J14"/>
  <c r="L14" s="1"/>
  <c r="P14" s="1"/>
  <c r="H66"/>
  <c r="J66"/>
  <c r="L66" s="1"/>
  <c r="P66" s="1"/>
  <c r="J55"/>
  <c r="L55" s="1"/>
  <c r="P55" s="1"/>
  <c r="H55"/>
  <c r="J21"/>
  <c r="L21" s="1"/>
  <c r="P21" s="1"/>
  <c r="H21"/>
  <c r="J241"/>
  <c r="L241" s="1"/>
  <c r="P241" s="1"/>
  <c r="H241"/>
  <c r="J252"/>
  <c r="L252" s="1"/>
  <c r="P252" s="1"/>
  <c r="H252"/>
  <c r="H135"/>
  <c r="J135"/>
  <c r="L135" s="1"/>
  <c r="P135" s="1"/>
  <c r="H111"/>
  <c r="J111"/>
  <c r="L111" s="1"/>
  <c r="P111" s="1"/>
  <c r="H232"/>
  <c r="J232"/>
  <c r="L232" s="1"/>
  <c r="P232" s="1"/>
  <c r="J227"/>
  <c r="L227" s="1"/>
  <c r="P227" s="1"/>
  <c r="H227"/>
  <c r="J221"/>
  <c r="L221" s="1"/>
  <c r="P221" s="1"/>
  <c r="H221"/>
  <c r="H226"/>
  <c r="J226"/>
  <c r="L226" s="1"/>
  <c r="P226" s="1"/>
  <c r="H222"/>
  <c r="J222"/>
  <c r="L222" s="1"/>
  <c r="P222" s="1"/>
  <c r="J215"/>
  <c r="L215" s="1"/>
  <c r="P215" s="1"/>
  <c r="H215"/>
  <c r="J211"/>
  <c r="L211" s="1"/>
  <c r="P211" s="1"/>
  <c r="H211"/>
  <c r="H147"/>
  <c r="J147"/>
  <c r="L147" s="1"/>
  <c r="P147" s="1"/>
  <c r="E156"/>
  <c r="J156" s="1"/>
  <c r="L156" s="1"/>
  <c r="P156" s="1"/>
  <c r="J157"/>
  <c r="L157" s="1"/>
  <c r="P157" s="1"/>
  <c r="J305"/>
  <c r="L305" s="1"/>
  <c r="P305" s="1"/>
  <c r="H305"/>
  <c r="J306"/>
  <c r="L306" s="1"/>
  <c r="P306" s="1"/>
  <c r="H306"/>
  <c r="E278"/>
  <c r="H279"/>
  <c r="J279"/>
  <c r="L279" s="1"/>
  <c r="P279" s="1"/>
  <c r="E283"/>
  <c r="J284"/>
  <c r="L284" s="1"/>
  <c r="P284" s="1"/>
  <c r="H284"/>
  <c r="H291"/>
  <c r="E294"/>
  <c r="J294" s="1"/>
  <c r="L294" s="1"/>
  <c r="P294" s="1"/>
  <c r="H295"/>
  <c r="H290"/>
  <c r="H268"/>
  <c r="H90"/>
  <c r="H84"/>
  <c r="H102"/>
  <c r="H142"/>
  <c r="H139"/>
  <c r="H99"/>
  <c r="H95"/>
  <c r="H91"/>
  <c r="H103"/>
  <c r="H98"/>
  <c r="H138"/>
  <c r="H129"/>
  <c r="H94"/>
  <c r="I26" i="47"/>
  <c r="K26" s="1"/>
  <c r="M26" s="1"/>
  <c r="P26" s="1"/>
  <c r="I44"/>
  <c r="K44" s="1"/>
  <c r="M44" s="1"/>
  <c r="P44" s="1"/>
  <c r="I19"/>
  <c r="K19" s="1"/>
  <c r="M19" s="1"/>
  <c r="P19" s="1"/>
  <c r="I34"/>
  <c r="K34" s="1"/>
  <c r="M34" s="1"/>
  <c r="P34" s="1"/>
  <c r="E220" i="36"/>
  <c r="E210"/>
  <c r="E134"/>
  <c r="J134" s="1"/>
  <c r="L134" s="1"/>
  <c r="P134" s="1"/>
  <c r="E41"/>
  <c r="E13"/>
  <c r="E28"/>
  <c r="E82"/>
  <c r="J82" s="1"/>
  <c r="L82" s="1"/>
  <c r="P82" s="1"/>
  <c r="E110"/>
  <c r="E146"/>
  <c r="E181"/>
  <c r="E231"/>
  <c r="E240"/>
  <c r="J240" s="1"/>
  <c r="L240" s="1"/>
  <c r="P240" s="1"/>
  <c r="E322"/>
  <c r="E334"/>
  <c r="E336"/>
  <c r="E214"/>
  <c r="E289"/>
  <c r="J289" s="1"/>
  <c r="L289" s="1"/>
  <c r="P289" s="1"/>
  <c r="E304"/>
  <c r="E309"/>
  <c r="E89"/>
  <c r="E267"/>
  <c r="J267" s="1"/>
  <c r="L267" s="1"/>
  <c r="P267" s="1"/>
  <c r="E12"/>
  <c r="E20"/>
  <c r="E42"/>
  <c r="E155"/>
  <c r="J155" s="1"/>
  <c r="L155" s="1"/>
  <c r="P155" s="1"/>
  <c r="E348"/>
  <c r="E225"/>
  <c r="F77" i="47"/>
  <c r="F73"/>
  <c r="I73" s="1"/>
  <c r="K73" s="1"/>
  <c r="F69"/>
  <c r="F143"/>
  <c r="J336" i="36" l="1"/>
  <c r="L336" s="1"/>
  <c r="P336" s="1"/>
  <c r="H336"/>
  <c r="J322"/>
  <c r="L322" s="1"/>
  <c r="P322" s="1"/>
  <c r="H322"/>
  <c r="J342"/>
  <c r="L342" s="1"/>
  <c r="P342" s="1"/>
  <c r="H342"/>
  <c r="J348"/>
  <c r="L348" s="1"/>
  <c r="P348" s="1"/>
  <c r="H348"/>
  <c r="J334"/>
  <c r="L334" s="1"/>
  <c r="P334" s="1"/>
  <c r="H334"/>
  <c r="J181"/>
  <c r="L181" s="1"/>
  <c r="P181" s="1"/>
  <c r="H181"/>
  <c r="J340"/>
  <c r="L340" s="1"/>
  <c r="P340" s="1"/>
  <c r="H340"/>
  <c r="H42"/>
  <c r="J42"/>
  <c r="L42" s="1"/>
  <c r="P42" s="1"/>
  <c r="H20"/>
  <c r="J20"/>
  <c r="L20" s="1"/>
  <c r="P20" s="1"/>
  <c r="J13"/>
  <c r="L13" s="1"/>
  <c r="P13" s="1"/>
  <c r="H13"/>
  <c r="H12"/>
  <c r="J12"/>
  <c r="L12" s="1"/>
  <c r="P12" s="1"/>
  <c r="H28"/>
  <c r="J28"/>
  <c r="L28" s="1"/>
  <c r="P28" s="1"/>
  <c r="J41"/>
  <c r="L41" s="1"/>
  <c r="P41" s="1"/>
  <c r="H41"/>
  <c r="H89"/>
  <c r="J89"/>
  <c r="L89" s="1"/>
  <c r="P89" s="1"/>
  <c r="H110"/>
  <c r="J110"/>
  <c r="L110" s="1"/>
  <c r="P110" s="1"/>
  <c r="E128"/>
  <c r="J146"/>
  <c r="L146" s="1"/>
  <c r="P146" s="1"/>
  <c r="H146"/>
  <c r="J231"/>
  <c r="L231" s="1"/>
  <c r="P231" s="1"/>
  <c r="H231"/>
  <c r="H220"/>
  <c r="J220"/>
  <c r="L220" s="1"/>
  <c r="P220" s="1"/>
  <c r="J225"/>
  <c r="L225" s="1"/>
  <c r="P225" s="1"/>
  <c r="H225"/>
  <c r="H214"/>
  <c r="J214"/>
  <c r="L214" s="1"/>
  <c r="P214" s="1"/>
  <c r="H210"/>
  <c r="J210"/>
  <c r="L210" s="1"/>
  <c r="P210" s="1"/>
  <c r="I69" i="47"/>
  <c r="K69" s="1"/>
  <c r="M69" s="1"/>
  <c r="P69" s="1"/>
  <c r="I77"/>
  <c r="K77" s="1"/>
  <c r="M77" s="1"/>
  <c r="P77" s="1"/>
  <c r="H156" i="36"/>
  <c r="J304"/>
  <c r="L304" s="1"/>
  <c r="P304" s="1"/>
  <c r="H304"/>
  <c r="J309"/>
  <c r="L309" s="1"/>
  <c r="P309" s="1"/>
  <c r="H309"/>
  <c r="E277"/>
  <c r="J278"/>
  <c r="L278" s="1"/>
  <c r="P278" s="1"/>
  <c r="H278"/>
  <c r="J283"/>
  <c r="L283" s="1"/>
  <c r="P283" s="1"/>
  <c r="H283"/>
  <c r="H294"/>
  <c r="H289"/>
  <c r="E263"/>
  <c r="J263" s="1"/>
  <c r="L263" s="1"/>
  <c r="P263" s="1"/>
  <c r="H267"/>
  <c r="H240"/>
  <c r="E154"/>
  <c r="J154" s="1"/>
  <c r="L154" s="1"/>
  <c r="P154" s="1"/>
  <c r="H155"/>
  <c r="H82"/>
  <c r="H134"/>
  <c r="I143" i="47"/>
  <c r="K143" s="1"/>
  <c r="M143" s="1"/>
  <c r="E209" i="36"/>
  <c r="E27"/>
  <c r="E11"/>
  <c r="E81"/>
  <c r="J81" s="1"/>
  <c r="L81" s="1"/>
  <c r="P81" s="1"/>
  <c r="E109"/>
  <c r="J109" s="1"/>
  <c r="L109" s="1"/>
  <c r="P109" s="1"/>
  <c r="E239"/>
  <c r="J239" s="1"/>
  <c r="L239" s="1"/>
  <c r="P239" s="1"/>
  <c r="E321"/>
  <c r="E208"/>
  <c r="E180"/>
  <c r="E282"/>
  <c r="J282" s="1"/>
  <c r="L282" s="1"/>
  <c r="P282" s="1"/>
  <c r="E303"/>
  <c r="F72" i="47"/>
  <c r="I72" s="1"/>
  <c r="K72" s="1"/>
  <c r="M73"/>
  <c r="P73" s="1"/>
  <c r="F68"/>
  <c r="F76"/>
  <c r="E347" i="36"/>
  <c r="E346"/>
  <c r="F291" i="47"/>
  <c r="I291" s="1"/>
  <c r="F305"/>
  <c r="I305" s="1"/>
  <c r="J347" i="36" l="1"/>
  <c r="L347" s="1"/>
  <c r="P347" s="1"/>
  <c r="H347"/>
  <c r="J346"/>
  <c r="L346" s="1"/>
  <c r="P346" s="1"/>
  <c r="H346"/>
  <c r="J321"/>
  <c r="L321" s="1"/>
  <c r="P321" s="1"/>
  <c r="H321"/>
  <c r="K291" i="47"/>
  <c r="M291" s="1"/>
  <c r="K305"/>
  <c r="M305" s="1"/>
  <c r="J11" i="36"/>
  <c r="L11" s="1"/>
  <c r="P11" s="1"/>
  <c r="H11"/>
  <c r="J27"/>
  <c r="L27" s="1"/>
  <c r="P27" s="1"/>
  <c r="H27"/>
  <c r="E106"/>
  <c r="J106" s="1"/>
  <c r="L106" s="1"/>
  <c r="P106" s="1"/>
  <c r="H128"/>
  <c r="J128"/>
  <c r="L128" s="1"/>
  <c r="P128" s="1"/>
  <c r="H180"/>
  <c r="J180"/>
  <c r="L180" s="1"/>
  <c r="P180" s="1"/>
  <c r="H208"/>
  <c r="J208"/>
  <c r="L208" s="1"/>
  <c r="P208" s="1"/>
  <c r="J209"/>
  <c r="L209" s="1"/>
  <c r="P209" s="1"/>
  <c r="H209"/>
  <c r="I76" i="47"/>
  <c r="K76" s="1"/>
  <c r="M76" s="1"/>
  <c r="P76" s="1"/>
  <c r="I68"/>
  <c r="K68" s="1"/>
  <c r="M68" s="1"/>
  <c r="P68" s="1"/>
  <c r="J303" i="36"/>
  <c r="L303" s="1"/>
  <c r="P303" s="1"/>
  <c r="H303"/>
  <c r="H277"/>
  <c r="J277"/>
  <c r="L277" s="1"/>
  <c r="P277" s="1"/>
  <c r="H282"/>
  <c r="H263"/>
  <c r="H239"/>
  <c r="E145"/>
  <c r="J145" s="1"/>
  <c r="L145" s="1"/>
  <c r="P145" s="1"/>
  <c r="H154"/>
  <c r="H106"/>
  <c r="H109"/>
  <c r="H81"/>
  <c r="E238"/>
  <c r="J238" s="1"/>
  <c r="L238" s="1"/>
  <c r="P238" s="1"/>
  <c r="E276"/>
  <c r="J276" s="1"/>
  <c r="L276" s="1"/>
  <c r="P276" s="1"/>
  <c r="F75" i="47"/>
  <c r="F67"/>
  <c r="F71"/>
  <c r="M72"/>
  <c r="P72" s="1"/>
  <c r="F251" i="41"/>
  <c r="F249"/>
  <c r="F246"/>
  <c r="F244"/>
  <c r="F238"/>
  <c r="F236"/>
  <c r="F234"/>
  <c r="F231"/>
  <c r="F229"/>
  <c r="F222"/>
  <c r="F220"/>
  <c r="F217"/>
  <c r="F215"/>
  <c r="F213"/>
  <c r="F211"/>
  <c r="F208"/>
  <c r="I208" s="1"/>
  <c r="F205"/>
  <c r="F204"/>
  <c r="F202"/>
  <c r="F201"/>
  <c r="F185"/>
  <c r="K185" s="1"/>
  <c r="M185" s="1"/>
  <c r="P185" s="1"/>
  <c r="F183"/>
  <c r="F179"/>
  <c r="K179" s="1"/>
  <c r="M179" s="1"/>
  <c r="P179" s="1"/>
  <c r="F177"/>
  <c r="K177" s="1"/>
  <c r="M177" s="1"/>
  <c r="P177" s="1"/>
  <c r="F170"/>
  <c r="I170" s="1"/>
  <c r="F166"/>
  <c r="I166" s="1"/>
  <c r="F158"/>
  <c r="I158" s="1"/>
  <c r="F153"/>
  <c r="F149"/>
  <c r="F146"/>
  <c r="I146" s="1"/>
  <c r="F139"/>
  <c r="F131"/>
  <c r="F122"/>
  <c r="F118"/>
  <c r="F113"/>
  <c r="F111"/>
  <c r="F95"/>
  <c r="F83"/>
  <c r="I83" s="1"/>
  <c r="F77"/>
  <c r="I77" s="1"/>
  <c r="K77" s="1"/>
  <c r="M77" s="1"/>
  <c r="P77" s="1"/>
  <c r="F73"/>
  <c r="I73" s="1"/>
  <c r="K73" s="1"/>
  <c r="M73" s="1"/>
  <c r="P73" s="1"/>
  <c r="F69"/>
  <c r="I69" s="1"/>
  <c r="K69" s="1"/>
  <c r="M69" s="1"/>
  <c r="P69" s="1"/>
  <c r="F65"/>
  <c r="I65" s="1"/>
  <c r="K65" s="1"/>
  <c r="M65" s="1"/>
  <c r="P65" s="1"/>
  <c r="F61"/>
  <c r="F49"/>
  <c r="F46"/>
  <c r="F44"/>
  <c r="F36"/>
  <c r="F30"/>
  <c r="F18"/>
  <c r="F16"/>
  <c r="I16" s="1"/>
  <c r="F395" i="47"/>
  <c r="F393"/>
  <c r="F379"/>
  <c r="I379" s="1"/>
  <c r="K379" s="1"/>
  <c r="M379" s="1"/>
  <c r="F368"/>
  <c r="F362"/>
  <c r="F345"/>
  <c r="F339"/>
  <c r="F330"/>
  <c r="I330" s="1"/>
  <c r="F327"/>
  <c r="I327" s="1"/>
  <c r="F321"/>
  <c r="I321" s="1"/>
  <c r="F319"/>
  <c r="I319" s="1"/>
  <c r="F314"/>
  <c r="I314" s="1"/>
  <c r="F290"/>
  <c r="I290" s="1"/>
  <c r="F270"/>
  <c r="F244"/>
  <c r="I244" s="1"/>
  <c r="K244" s="1"/>
  <c r="F226"/>
  <c r="F210"/>
  <c r="I210" s="1"/>
  <c r="K210" s="1"/>
  <c r="F173"/>
  <c r="I173" s="1"/>
  <c r="K173" s="1"/>
  <c r="F167"/>
  <c r="F165"/>
  <c r="F156"/>
  <c r="F151"/>
  <c r="F142"/>
  <c r="F140"/>
  <c r="F137"/>
  <c r="F125"/>
  <c r="F120"/>
  <c r="F108"/>
  <c r="F106"/>
  <c r="F101"/>
  <c r="I101" s="1"/>
  <c r="K101" s="1"/>
  <c r="F96"/>
  <c r="I96" s="1"/>
  <c r="K96" s="1"/>
  <c r="F93"/>
  <c r="I93" s="1"/>
  <c r="K93" s="1"/>
  <c r="F89"/>
  <c r="I89" s="1"/>
  <c r="K89" s="1"/>
  <c r="F81"/>
  <c r="F59"/>
  <c r="F56"/>
  <c r="F49"/>
  <c r="I49" s="1"/>
  <c r="K49" s="1"/>
  <c r="F43"/>
  <c r="I43" s="1"/>
  <c r="K43" s="1"/>
  <c r="F32"/>
  <c r="I32" s="1"/>
  <c r="K32" s="1"/>
  <c r="F25"/>
  <c r="I25" s="1"/>
  <c r="K25" s="1"/>
  <c r="F18"/>
  <c r="I18" s="1"/>
  <c r="K18" s="1"/>
  <c r="C51" i="2"/>
  <c r="C49"/>
  <c r="C44"/>
  <c r="F44" s="1"/>
  <c r="C37"/>
  <c r="C34"/>
  <c r="C32"/>
  <c r="F32" s="1"/>
  <c r="C20"/>
  <c r="C15"/>
  <c r="C12"/>
  <c r="F12" s="1"/>
  <c r="K314" i="47" l="1"/>
  <c r="M314" s="1"/>
  <c r="K321"/>
  <c r="M321" s="1"/>
  <c r="K330"/>
  <c r="M330" s="1"/>
  <c r="K290"/>
  <c r="M290" s="1"/>
  <c r="K319"/>
  <c r="M319" s="1"/>
  <c r="K327"/>
  <c r="M327" s="1"/>
  <c r="H15" i="2"/>
  <c r="J15" s="1"/>
  <c r="N15" s="1"/>
  <c r="F15"/>
  <c r="H37"/>
  <c r="J37" s="1"/>
  <c r="N37" s="1"/>
  <c r="F37"/>
  <c r="H49"/>
  <c r="J49" s="1"/>
  <c r="N49" s="1"/>
  <c r="F49"/>
  <c r="H20"/>
  <c r="J20" s="1"/>
  <c r="N20" s="1"/>
  <c r="F20"/>
  <c r="H34"/>
  <c r="J34" s="1"/>
  <c r="N34" s="1"/>
  <c r="F34"/>
  <c r="H51"/>
  <c r="J51" s="1"/>
  <c r="N51" s="1"/>
  <c r="F51"/>
  <c r="I81" i="47"/>
  <c r="K81" s="1"/>
  <c r="M81" s="1"/>
  <c r="P81" s="1"/>
  <c r="K18" i="41"/>
  <c r="M18" s="1"/>
  <c r="P18" s="1"/>
  <c r="I18"/>
  <c r="F35"/>
  <c r="F34" s="1"/>
  <c r="I36"/>
  <c r="K36" s="1"/>
  <c r="M36" s="1"/>
  <c r="P36" s="1"/>
  <c r="F45"/>
  <c r="I46"/>
  <c r="K46"/>
  <c r="M46" s="1"/>
  <c r="P46" s="1"/>
  <c r="F60"/>
  <c r="I61"/>
  <c r="K61"/>
  <c r="M61" s="1"/>
  <c r="P61" s="1"/>
  <c r="F94"/>
  <c r="I95"/>
  <c r="K95" s="1"/>
  <c r="M95" s="1"/>
  <c r="P95" s="1"/>
  <c r="F112"/>
  <c r="I113"/>
  <c r="K113"/>
  <c r="M113" s="1"/>
  <c r="P113" s="1"/>
  <c r="F121"/>
  <c r="I122"/>
  <c r="K122"/>
  <c r="M122" s="1"/>
  <c r="P122" s="1"/>
  <c r="F138"/>
  <c r="F137" s="1"/>
  <c r="I137" s="1"/>
  <c r="K137" s="1"/>
  <c r="M137" s="1"/>
  <c r="P137" s="1"/>
  <c r="I139"/>
  <c r="K139" s="1"/>
  <c r="M139" s="1"/>
  <c r="P139" s="1"/>
  <c r="I149"/>
  <c r="K149"/>
  <c r="M149" s="1"/>
  <c r="P149" s="1"/>
  <c r="F178"/>
  <c r="K178" s="1"/>
  <c r="M178" s="1"/>
  <c r="P178" s="1"/>
  <c r="I179"/>
  <c r="I185"/>
  <c r="K202"/>
  <c r="M202" s="1"/>
  <c r="P202" s="1"/>
  <c r="I202"/>
  <c r="K205"/>
  <c r="M205" s="1"/>
  <c r="P205" s="1"/>
  <c r="I205"/>
  <c r="K211"/>
  <c r="M211" s="1"/>
  <c r="P211" s="1"/>
  <c r="I211"/>
  <c r="K215"/>
  <c r="M215" s="1"/>
  <c r="P215" s="1"/>
  <c r="I215"/>
  <c r="K220"/>
  <c r="M220" s="1"/>
  <c r="P220" s="1"/>
  <c r="I220"/>
  <c r="F228"/>
  <c r="I229"/>
  <c r="K229"/>
  <c r="M229" s="1"/>
  <c r="P229" s="1"/>
  <c r="I234"/>
  <c r="K234"/>
  <c r="M234" s="1"/>
  <c r="P234" s="1"/>
  <c r="I238"/>
  <c r="K238"/>
  <c r="M238" s="1"/>
  <c r="P238" s="1"/>
  <c r="I246"/>
  <c r="K246"/>
  <c r="M246" s="1"/>
  <c r="P246" s="1"/>
  <c r="I251"/>
  <c r="K251"/>
  <c r="M251" s="1"/>
  <c r="P251" s="1"/>
  <c r="F29"/>
  <c r="I30"/>
  <c r="K30"/>
  <c r="M30" s="1"/>
  <c r="P30" s="1"/>
  <c r="I44"/>
  <c r="K44"/>
  <c r="M44" s="1"/>
  <c r="P44" s="1"/>
  <c r="F110"/>
  <c r="I111"/>
  <c r="K111"/>
  <c r="M111" s="1"/>
  <c r="P111" s="1"/>
  <c r="I118"/>
  <c r="K118" s="1"/>
  <c r="M118" s="1"/>
  <c r="P118" s="1"/>
  <c r="K131"/>
  <c r="M131" s="1"/>
  <c r="P131" s="1"/>
  <c r="I131"/>
  <c r="F152"/>
  <c r="I153"/>
  <c r="K153"/>
  <c r="M153" s="1"/>
  <c r="P153" s="1"/>
  <c r="F176"/>
  <c r="K176" s="1"/>
  <c r="M176" s="1"/>
  <c r="P176" s="1"/>
  <c r="I177"/>
  <c r="I183"/>
  <c r="K183"/>
  <c r="M183" s="1"/>
  <c r="P183" s="1"/>
  <c r="K201"/>
  <c r="M201" s="1"/>
  <c r="P201" s="1"/>
  <c r="I201"/>
  <c r="K204"/>
  <c r="M204" s="1"/>
  <c r="P204" s="1"/>
  <c r="I204"/>
  <c r="K213"/>
  <c r="M213" s="1"/>
  <c r="P213" s="1"/>
  <c r="I213"/>
  <c r="K217"/>
  <c r="M217" s="1"/>
  <c r="P217" s="1"/>
  <c r="I217"/>
  <c r="K222"/>
  <c r="M222" s="1"/>
  <c r="P222" s="1"/>
  <c r="I222"/>
  <c r="I231"/>
  <c r="K231"/>
  <c r="M231" s="1"/>
  <c r="P231" s="1"/>
  <c r="I236"/>
  <c r="K236"/>
  <c r="M236" s="1"/>
  <c r="P236" s="1"/>
  <c r="I244"/>
  <c r="K244"/>
  <c r="M244" s="1"/>
  <c r="P244" s="1"/>
  <c r="I249"/>
  <c r="K249"/>
  <c r="M249" s="1"/>
  <c r="P249" s="1"/>
  <c r="F48"/>
  <c r="I49"/>
  <c r="K49" s="1"/>
  <c r="M49" s="1"/>
  <c r="P49" s="1"/>
  <c r="H276" i="36"/>
  <c r="H238"/>
  <c r="H145"/>
  <c r="I59" i="47"/>
  <c r="K59" s="1"/>
  <c r="M59" s="1"/>
  <c r="P59" s="1"/>
  <c r="I106"/>
  <c r="K106" s="1"/>
  <c r="M106" s="1"/>
  <c r="I120"/>
  <c r="K120" s="1"/>
  <c r="M120" s="1"/>
  <c r="I137"/>
  <c r="K137" s="1"/>
  <c r="M137" s="1"/>
  <c r="I142"/>
  <c r="K142" s="1"/>
  <c r="M142" s="1"/>
  <c r="I156"/>
  <c r="K156" s="1"/>
  <c r="M156" s="1"/>
  <c r="I167"/>
  <c r="K167" s="1"/>
  <c r="M167" s="1"/>
  <c r="M339"/>
  <c r="I339"/>
  <c r="K339" s="1"/>
  <c r="K362"/>
  <c r="M362" s="1"/>
  <c r="P362" s="1"/>
  <c r="I362"/>
  <c r="K395"/>
  <c r="I395"/>
  <c r="I71"/>
  <c r="K71" s="1"/>
  <c r="M71" s="1"/>
  <c r="P71" s="1"/>
  <c r="I67"/>
  <c r="K67" s="1"/>
  <c r="M67" s="1"/>
  <c r="P67" s="1"/>
  <c r="I75"/>
  <c r="K75" s="1"/>
  <c r="M75" s="1"/>
  <c r="P75" s="1"/>
  <c r="I56"/>
  <c r="K56" s="1"/>
  <c r="M56" s="1"/>
  <c r="P56" s="1"/>
  <c r="I108"/>
  <c r="K108" s="1"/>
  <c r="M108" s="1"/>
  <c r="I125"/>
  <c r="K125" s="1"/>
  <c r="M125" s="1"/>
  <c r="P125" s="1"/>
  <c r="I140"/>
  <c r="K140" s="1"/>
  <c r="M140" s="1"/>
  <c r="I151"/>
  <c r="K151" s="1"/>
  <c r="M151" s="1"/>
  <c r="I165"/>
  <c r="K165" s="1"/>
  <c r="M165" s="1"/>
  <c r="I226"/>
  <c r="K226" s="1"/>
  <c r="M226" s="1"/>
  <c r="I345"/>
  <c r="K345" s="1"/>
  <c r="M345" s="1"/>
  <c r="K368"/>
  <c r="M368" s="1"/>
  <c r="I368"/>
  <c r="K393"/>
  <c r="I393"/>
  <c r="I270"/>
  <c r="K270" s="1"/>
  <c r="M270" s="1"/>
  <c r="E237" i="36"/>
  <c r="J237" s="1"/>
  <c r="L237" s="1"/>
  <c r="P237" s="1"/>
  <c r="E10"/>
  <c r="J10" s="1"/>
  <c r="L10" s="1"/>
  <c r="P10" s="1"/>
  <c r="F169" i="41"/>
  <c r="I169" s="1"/>
  <c r="K170"/>
  <c r="M170" s="1"/>
  <c r="P170" s="1"/>
  <c r="F165"/>
  <c r="K166"/>
  <c r="M166" s="1"/>
  <c r="P166" s="1"/>
  <c r="F157"/>
  <c r="I157" s="1"/>
  <c r="K158"/>
  <c r="M158" s="1"/>
  <c r="P158" s="1"/>
  <c r="F145"/>
  <c r="I145" s="1"/>
  <c r="K146"/>
  <c r="M146" s="1"/>
  <c r="P146" s="1"/>
  <c r="F82"/>
  <c r="I82" s="1"/>
  <c r="K83"/>
  <c r="M83" s="1"/>
  <c r="P83" s="1"/>
  <c r="F76"/>
  <c r="I76" s="1"/>
  <c r="K76" s="1"/>
  <c r="M76" s="1"/>
  <c r="P76" s="1"/>
  <c r="F72"/>
  <c r="I72" s="1"/>
  <c r="K72" s="1"/>
  <c r="M72" s="1"/>
  <c r="P72" s="1"/>
  <c r="F68"/>
  <c r="I68" s="1"/>
  <c r="K68" s="1"/>
  <c r="M68" s="1"/>
  <c r="P68" s="1"/>
  <c r="F64"/>
  <c r="I64" s="1"/>
  <c r="K64" s="1"/>
  <c r="M64" s="1"/>
  <c r="P64" s="1"/>
  <c r="F15"/>
  <c r="F12" s="1"/>
  <c r="I12" s="1"/>
  <c r="K16"/>
  <c r="M16" s="1"/>
  <c r="P16" s="1"/>
  <c r="F207"/>
  <c r="K208"/>
  <c r="M208" s="1"/>
  <c r="P208" s="1"/>
  <c r="F139" i="47"/>
  <c r="F141"/>
  <c r="C43" i="2"/>
  <c r="H44"/>
  <c r="J44" s="1"/>
  <c r="N44" s="1"/>
  <c r="C11"/>
  <c r="H12"/>
  <c r="J12" s="1"/>
  <c r="N12" s="1"/>
  <c r="C31"/>
  <c r="H32"/>
  <c r="J32" s="1"/>
  <c r="N32" s="1"/>
  <c r="F136" i="47"/>
  <c r="F326"/>
  <c r="I326" s="1"/>
  <c r="F313"/>
  <c r="I313" s="1"/>
  <c r="F329"/>
  <c r="I329" s="1"/>
  <c r="F378"/>
  <c r="I378" s="1"/>
  <c r="K378" s="1"/>
  <c r="M378" s="1"/>
  <c r="F241"/>
  <c r="I241" s="1"/>
  <c r="K241" s="1"/>
  <c r="M244"/>
  <c r="F208"/>
  <c r="I208" s="1"/>
  <c r="K208" s="1"/>
  <c r="M210"/>
  <c r="F172"/>
  <c r="I172" s="1"/>
  <c r="K172" s="1"/>
  <c r="M173"/>
  <c r="F17"/>
  <c r="M18"/>
  <c r="P18" s="1"/>
  <c r="F31"/>
  <c r="M32"/>
  <c r="P32" s="1"/>
  <c r="F48"/>
  <c r="M49"/>
  <c r="P49" s="1"/>
  <c r="F88"/>
  <c r="M89"/>
  <c r="F95"/>
  <c r="M96"/>
  <c r="F24"/>
  <c r="I24" s="1"/>
  <c r="K24" s="1"/>
  <c r="M25"/>
  <c r="P25" s="1"/>
  <c r="F42"/>
  <c r="I42" s="1"/>
  <c r="K42" s="1"/>
  <c r="M43"/>
  <c r="P43" s="1"/>
  <c r="F80"/>
  <c r="F92"/>
  <c r="M93"/>
  <c r="F100"/>
  <c r="I100" s="1"/>
  <c r="K100" s="1"/>
  <c r="M101"/>
  <c r="F225"/>
  <c r="F119"/>
  <c r="F366"/>
  <c r="K366" s="1"/>
  <c r="M366" s="1"/>
  <c r="F367"/>
  <c r="F134"/>
  <c r="F116" i="41"/>
  <c r="F117"/>
  <c r="F269" i="47"/>
  <c r="F105"/>
  <c r="F104"/>
  <c r="I104" s="1"/>
  <c r="K104" s="1"/>
  <c r="F209"/>
  <c r="C10" i="2"/>
  <c r="F210" i="41"/>
  <c r="I210" s="1"/>
  <c r="F243"/>
  <c r="F248"/>
  <c r="F343" i="47"/>
  <c r="I343" s="1"/>
  <c r="K343" s="1"/>
  <c r="F337"/>
  <c r="I337" s="1"/>
  <c r="F338"/>
  <c r="I338" s="1"/>
  <c r="F360"/>
  <c r="I360" s="1"/>
  <c r="F361"/>
  <c r="F312"/>
  <c r="I312" s="1"/>
  <c r="F392"/>
  <c r="F178"/>
  <c r="I178" s="1"/>
  <c r="F179"/>
  <c r="F164"/>
  <c r="I164" s="1"/>
  <c r="K164" s="1"/>
  <c r="F128" i="41"/>
  <c r="I128" s="1"/>
  <c r="F109"/>
  <c r="F120"/>
  <c r="F28"/>
  <c r="F318" i="47"/>
  <c r="I318" s="1"/>
  <c r="F16"/>
  <c r="I16" s="1"/>
  <c r="K16" s="1"/>
  <c r="F87"/>
  <c r="F148"/>
  <c r="F153"/>
  <c r="F304"/>
  <c r="I304" s="1"/>
  <c r="F91"/>
  <c r="K318" l="1"/>
  <c r="M318" s="1"/>
  <c r="K329"/>
  <c r="M329" s="1"/>
  <c r="K312"/>
  <c r="M312" s="1"/>
  <c r="K326"/>
  <c r="M326" s="1"/>
  <c r="K304"/>
  <c r="M304" s="1"/>
  <c r="K313"/>
  <c r="M313" s="1"/>
  <c r="K338"/>
  <c r="M338" s="1"/>
  <c r="K337"/>
  <c r="M337" s="1"/>
  <c r="H10" i="2"/>
  <c r="J10" s="1"/>
  <c r="N10" s="1"/>
  <c r="F10"/>
  <c r="H31"/>
  <c r="J31" s="1"/>
  <c r="N31" s="1"/>
  <c r="F31"/>
  <c r="H11"/>
  <c r="J11" s="1"/>
  <c r="N11" s="1"/>
  <c r="F11"/>
  <c r="H43"/>
  <c r="J43" s="1"/>
  <c r="N43" s="1"/>
  <c r="F43"/>
  <c r="I80" i="47"/>
  <c r="K80" s="1"/>
  <c r="M80" s="1"/>
  <c r="P80" s="1"/>
  <c r="I225"/>
  <c r="K225" s="1"/>
  <c r="M225" s="1"/>
  <c r="I120" i="41"/>
  <c r="K120"/>
  <c r="M120" s="1"/>
  <c r="P120" s="1"/>
  <c r="F33"/>
  <c r="I33" s="1"/>
  <c r="K33" s="1"/>
  <c r="M33" s="1"/>
  <c r="P33" s="1"/>
  <c r="I34"/>
  <c r="K34" s="1"/>
  <c r="M34" s="1"/>
  <c r="P34" s="1"/>
  <c r="I248"/>
  <c r="K248"/>
  <c r="M248" s="1"/>
  <c r="P248" s="1"/>
  <c r="I116"/>
  <c r="K116" s="1"/>
  <c r="M116" s="1"/>
  <c r="P116" s="1"/>
  <c r="I152"/>
  <c r="K152"/>
  <c r="M152" s="1"/>
  <c r="P152" s="1"/>
  <c r="I29"/>
  <c r="K29"/>
  <c r="M29" s="1"/>
  <c r="P29" s="1"/>
  <c r="I178"/>
  <c r="I121"/>
  <c r="K121"/>
  <c r="M121" s="1"/>
  <c r="P121" s="1"/>
  <c r="I60"/>
  <c r="K60"/>
  <c r="M60" s="1"/>
  <c r="P60" s="1"/>
  <c r="I35"/>
  <c r="K35" s="1"/>
  <c r="M35" s="1"/>
  <c r="P35" s="1"/>
  <c r="I28"/>
  <c r="K28"/>
  <c r="M28" s="1"/>
  <c r="P28" s="1"/>
  <c r="I109"/>
  <c r="K109"/>
  <c r="M109" s="1"/>
  <c r="P109" s="1"/>
  <c r="I243"/>
  <c r="K243"/>
  <c r="M243" s="1"/>
  <c r="P243" s="1"/>
  <c r="I117"/>
  <c r="K117" s="1"/>
  <c r="M117" s="1"/>
  <c r="P117" s="1"/>
  <c r="K207"/>
  <c r="M207" s="1"/>
  <c r="P207" s="1"/>
  <c r="I207"/>
  <c r="K15"/>
  <c r="M15" s="1"/>
  <c r="P15" s="1"/>
  <c r="I15"/>
  <c r="K165"/>
  <c r="M165" s="1"/>
  <c r="P165" s="1"/>
  <c r="I165"/>
  <c r="I176"/>
  <c r="I110"/>
  <c r="K110"/>
  <c r="M110" s="1"/>
  <c r="P110" s="1"/>
  <c r="I228"/>
  <c r="K228"/>
  <c r="M228" s="1"/>
  <c r="P228" s="1"/>
  <c r="I138"/>
  <c r="K138" s="1"/>
  <c r="M138" s="1"/>
  <c r="P138" s="1"/>
  <c r="I112"/>
  <c r="K112"/>
  <c r="M112" s="1"/>
  <c r="P112" s="1"/>
  <c r="F93"/>
  <c r="I94"/>
  <c r="K94" s="1"/>
  <c r="M94" s="1"/>
  <c r="P94" s="1"/>
  <c r="I45"/>
  <c r="K45"/>
  <c r="M45" s="1"/>
  <c r="P45" s="1"/>
  <c r="I48"/>
  <c r="K48" s="1"/>
  <c r="M48" s="1"/>
  <c r="P48" s="1"/>
  <c r="H237" i="36"/>
  <c r="H10"/>
  <c r="I148" i="47"/>
  <c r="K148" s="1"/>
  <c r="M148"/>
  <c r="K392"/>
  <c r="I392"/>
  <c r="I269"/>
  <c r="K269" s="1"/>
  <c r="M269"/>
  <c r="I134"/>
  <c r="K134" s="1"/>
  <c r="M134"/>
  <c r="I92"/>
  <c r="K92" s="1"/>
  <c r="M92" s="1"/>
  <c r="I95"/>
  <c r="K95" s="1"/>
  <c r="M95" s="1"/>
  <c r="I88"/>
  <c r="K88" s="1"/>
  <c r="M88" s="1"/>
  <c r="I48"/>
  <c r="K48" s="1"/>
  <c r="M48" s="1"/>
  <c r="P48" s="1"/>
  <c r="I31"/>
  <c r="K31" s="1"/>
  <c r="M31" s="1"/>
  <c r="P31" s="1"/>
  <c r="I17"/>
  <c r="K17" s="1"/>
  <c r="M17" s="1"/>
  <c r="P17" s="1"/>
  <c r="I141"/>
  <c r="K141" s="1"/>
  <c r="M141"/>
  <c r="M179"/>
  <c r="I179"/>
  <c r="K361"/>
  <c r="M361" s="1"/>
  <c r="P361" s="1"/>
  <c r="I361"/>
  <c r="I91"/>
  <c r="K91" s="1"/>
  <c r="M91" s="1"/>
  <c r="I153"/>
  <c r="K153" s="1"/>
  <c r="M153" s="1"/>
  <c r="I87"/>
  <c r="K87" s="1"/>
  <c r="M87" s="1"/>
  <c r="M209"/>
  <c r="I209"/>
  <c r="K209" s="1"/>
  <c r="M105"/>
  <c r="I105"/>
  <c r="K105" s="1"/>
  <c r="K367"/>
  <c r="M367" s="1"/>
  <c r="I367"/>
  <c r="I119"/>
  <c r="K119" s="1"/>
  <c r="M119" s="1"/>
  <c r="P119" s="1"/>
  <c r="I136"/>
  <c r="K136" s="1"/>
  <c r="M136" s="1"/>
  <c r="I139"/>
  <c r="K139" s="1"/>
  <c r="M139" s="1"/>
  <c r="I366"/>
  <c r="F168" i="41"/>
  <c r="K169"/>
  <c r="M169" s="1"/>
  <c r="P169" s="1"/>
  <c r="F156"/>
  <c r="I156" s="1"/>
  <c r="K157"/>
  <c r="M157" s="1"/>
  <c r="P157" s="1"/>
  <c r="F144"/>
  <c r="I144" s="1"/>
  <c r="K145"/>
  <c r="M145" s="1"/>
  <c r="P145" s="1"/>
  <c r="F124"/>
  <c r="K128"/>
  <c r="M128" s="1"/>
  <c r="P128" s="1"/>
  <c r="F81"/>
  <c r="I81" s="1"/>
  <c r="K82"/>
  <c r="M82" s="1"/>
  <c r="P82" s="1"/>
  <c r="F75"/>
  <c r="F71"/>
  <c r="F67"/>
  <c r="F63"/>
  <c r="F11"/>
  <c r="K12"/>
  <c r="M12" s="1"/>
  <c r="P12" s="1"/>
  <c r="F200"/>
  <c r="K210"/>
  <c r="M210" s="1"/>
  <c r="P210" s="1"/>
  <c r="F27"/>
  <c r="F133" i="47"/>
  <c r="F118"/>
  <c r="F135"/>
  <c r="F325"/>
  <c r="I325" s="1"/>
  <c r="F359"/>
  <c r="I359" s="1"/>
  <c r="K360"/>
  <c r="M360" s="1"/>
  <c r="P360" s="1"/>
  <c r="F365"/>
  <c r="K365" s="1"/>
  <c r="M365" s="1"/>
  <c r="F336"/>
  <c r="I336" s="1"/>
  <c r="F342"/>
  <c r="I342" s="1"/>
  <c r="K342" s="1"/>
  <c r="M343"/>
  <c r="F240"/>
  <c r="M241"/>
  <c r="F224"/>
  <c r="F223" s="1"/>
  <c r="I223" s="1"/>
  <c r="F207"/>
  <c r="M208"/>
  <c r="F177"/>
  <c r="I177" s="1"/>
  <c r="M178"/>
  <c r="F163"/>
  <c r="I163" s="1"/>
  <c r="K163" s="1"/>
  <c r="M164"/>
  <c r="F171"/>
  <c r="I171" s="1"/>
  <c r="K171" s="1"/>
  <c r="M172"/>
  <c r="M16"/>
  <c r="P16" s="1"/>
  <c r="F103"/>
  <c r="I103" s="1"/>
  <c r="K103" s="1"/>
  <c r="M104"/>
  <c r="F99"/>
  <c r="M100"/>
  <c r="F79"/>
  <c r="F41"/>
  <c r="M42"/>
  <c r="P42" s="1"/>
  <c r="F23"/>
  <c r="M24"/>
  <c r="P24" s="1"/>
  <c r="F268"/>
  <c r="F86" i="41"/>
  <c r="F317" i="47"/>
  <c r="I317" s="1"/>
  <c r="F391"/>
  <c r="I391" s="1"/>
  <c r="K391" s="1"/>
  <c r="F387"/>
  <c r="I387" s="1"/>
  <c r="K387" s="1"/>
  <c r="F83"/>
  <c r="C94" i="2"/>
  <c r="F242" i="41"/>
  <c r="F147" i="47"/>
  <c r="F281"/>
  <c r="I281" s="1"/>
  <c r="F86"/>
  <c r="K317" l="1"/>
  <c r="M317" s="1"/>
  <c r="K325"/>
  <c r="M325" s="1"/>
  <c r="K281"/>
  <c r="M281" s="1"/>
  <c r="K336"/>
  <c r="M336" s="1"/>
  <c r="I79"/>
  <c r="K79" s="1"/>
  <c r="M79" s="1"/>
  <c r="P79" s="1"/>
  <c r="I224"/>
  <c r="K224" s="1"/>
  <c r="M224" s="1"/>
  <c r="F267"/>
  <c r="K200" i="41"/>
  <c r="M200" s="1"/>
  <c r="P200" s="1"/>
  <c r="I200"/>
  <c r="K11"/>
  <c r="M11" s="1"/>
  <c r="P11" s="1"/>
  <c r="I11"/>
  <c r="I63"/>
  <c r="K63" s="1"/>
  <c r="M63" s="1"/>
  <c r="P63" s="1"/>
  <c r="I67"/>
  <c r="K67" s="1"/>
  <c r="M67" s="1"/>
  <c r="P67" s="1"/>
  <c r="I71"/>
  <c r="K71" s="1"/>
  <c r="M71" s="1"/>
  <c r="P71" s="1"/>
  <c r="I75"/>
  <c r="K75" s="1"/>
  <c r="M75" s="1"/>
  <c r="P75" s="1"/>
  <c r="K124"/>
  <c r="M124" s="1"/>
  <c r="P124" s="1"/>
  <c r="I124"/>
  <c r="K168"/>
  <c r="M168" s="1"/>
  <c r="P168" s="1"/>
  <c r="I168"/>
  <c r="F241"/>
  <c r="I242"/>
  <c r="K242"/>
  <c r="I86"/>
  <c r="K86" s="1"/>
  <c r="M86" s="1"/>
  <c r="P86" s="1"/>
  <c r="I93"/>
  <c r="K93" s="1"/>
  <c r="M93" s="1"/>
  <c r="P93" s="1"/>
  <c r="F136"/>
  <c r="I27"/>
  <c r="K27"/>
  <c r="M27" s="1"/>
  <c r="P27" s="1"/>
  <c r="I83" i="47"/>
  <c r="K83" s="1"/>
  <c r="M83" s="1"/>
  <c r="P83" s="1"/>
  <c r="I86"/>
  <c r="K86" s="1"/>
  <c r="M86" s="1"/>
  <c r="I147"/>
  <c r="K147" s="1"/>
  <c r="M147" s="1"/>
  <c r="I207"/>
  <c r="K207" s="1"/>
  <c r="M207" s="1"/>
  <c r="I240"/>
  <c r="K240" s="1"/>
  <c r="M240" s="1"/>
  <c r="I135"/>
  <c r="K135" s="1"/>
  <c r="M135" s="1"/>
  <c r="I133"/>
  <c r="K133" s="1"/>
  <c r="M133" s="1"/>
  <c r="I23"/>
  <c r="K23" s="1"/>
  <c r="M23" s="1"/>
  <c r="P23" s="1"/>
  <c r="I41"/>
  <c r="K41" s="1"/>
  <c r="M41" s="1"/>
  <c r="P41" s="1"/>
  <c r="I99"/>
  <c r="K99" s="1"/>
  <c r="M99" s="1"/>
  <c r="I118"/>
  <c r="K118" s="1"/>
  <c r="M118" s="1"/>
  <c r="P118" s="1"/>
  <c r="I267"/>
  <c r="K267" s="1"/>
  <c r="I268"/>
  <c r="K268" s="1"/>
  <c r="M268" s="1"/>
  <c r="I365"/>
  <c r="H94" i="2"/>
  <c r="J94" s="1"/>
  <c r="F94"/>
  <c r="F155" i="41"/>
  <c r="K156"/>
  <c r="M156" s="1"/>
  <c r="P156" s="1"/>
  <c r="F143"/>
  <c r="I143" s="1"/>
  <c r="K144"/>
  <c r="M144" s="1"/>
  <c r="P144" s="1"/>
  <c r="K81"/>
  <c r="M81" s="1"/>
  <c r="P81" s="1"/>
  <c r="F80"/>
  <c r="F79"/>
  <c r="F280" i="47"/>
  <c r="I280" s="1"/>
  <c r="F117"/>
  <c r="F324"/>
  <c r="I324" s="1"/>
  <c r="F311"/>
  <c r="I311" s="1"/>
  <c r="F358"/>
  <c r="I358" s="1"/>
  <c r="K359"/>
  <c r="M359" s="1"/>
  <c r="P359" s="1"/>
  <c r="F364"/>
  <c r="K364" s="1"/>
  <c r="M364" s="1"/>
  <c r="F341"/>
  <c r="I341" s="1"/>
  <c r="K341" s="1"/>
  <c r="M342"/>
  <c r="F176"/>
  <c r="I176" s="1"/>
  <c r="M177"/>
  <c r="F170"/>
  <c r="M171"/>
  <c r="F162"/>
  <c r="I162" s="1"/>
  <c r="K162" s="1"/>
  <c r="M163"/>
  <c r="F66"/>
  <c r="F98"/>
  <c r="M103"/>
  <c r="F15"/>
  <c r="F145"/>
  <c r="F146"/>
  <c r="K241" i="41" l="1"/>
  <c r="M241" s="1"/>
  <c r="P241" s="1"/>
  <c r="M242"/>
  <c r="P242" s="1"/>
  <c r="K311" i="47"/>
  <c r="M311" s="1"/>
  <c r="K324"/>
  <c r="M324" s="1"/>
  <c r="K280"/>
  <c r="M280" s="1"/>
  <c r="M267"/>
  <c r="K223"/>
  <c r="M223" s="1"/>
  <c r="K79" i="41"/>
  <c r="M79" s="1"/>
  <c r="P79" s="1"/>
  <c r="I79"/>
  <c r="K155"/>
  <c r="M155" s="1"/>
  <c r="P155" s="1"/>
  <c r="I155"/>
  <c r="F240"/>
  <c r="I241"/>
  <c r="K80"/>
  <c r="M80" s="1"/>
  <c r="P80" s="1"/>
  <c r="I80"/>
  <c r="F135"/>
  <c r="I136"/>
  <c r="K136" s="1"/>
  <c r="M136" s="1"/>
  <c r="P136" s="1"/>
  <c r="I15" i="47"/>
  <c r="K15" s="1"/>
  <c r="M15" s="1"/>
  <c r="P15" s="1"/>
  <c r="I98"/>
  <c r="K98" s="1"/>
  <c r="M98" s="1"/>
  <c r="I66"/>
  <c r="K66" s="1"/>
  <c r="M66" s="1"/>
  <c r="P66" s="1"/>
  <c r="I146"/>
  <c r="K146" s="1"/>
  <c r="M146" s="1"/>
  <c r="I145"/>
  <c r="K145" s="1"/>
  <c r="M145" s="1"/>
  <c r="M170"/>
  <c r="I170"/>
  <c r="K170" s="1"/>
  <c r="I117"/>
  <c r="K117" s="1"/>
  <c r="M117" s="1"/>
  <c r="P117" s="1"/>
  <c r="I364"/>
  <c r="F142" i="41"/>
  <c r="K143"/>
  <c r="M143" s="1"/>
  <c r="P143" s="1"/>
  <c r="F279" i="47"/>
  <c r="I279" s="1"/>
  <c r="F116"/>
  <c r="F323"/>
  <c r="I323" s="1"/>
  <c r="F357"/>
  <c r="K358"/>
  <c r="M358" s="1"/>
  <c r="P358" s="1"/>
  <c r="M341"/>
  <c r="F335"/>
  <c r="I335" s="1"/>
  <c r="F206"/>
  <c r="F175"/>
  <c r="M176"/>
  <c r="F161"/>
  <c r="I161" s="1"/>
  <c r="K161" s="1"/>
  <c r="M162"/>
  <c r="F14"/>
  <c r="F115"/>
  <c r="F199" i="41" l="1"/>
  <c r="I199" s="1"/>
  <c r="K199" s="1"/>
  <c r="M199" s="1"/>
  <c r="P199" s="1"/>
  <c r="K323" i="47"/>
  <c r="M323" s="1"/>
  <c r="K279"/>
  <c r="M279" s="1"/>
  <c r="K335"/>
  <c r="M335" s="1"/>
  <c r="I135" i="41"/>
  <c r="K135" s="1"/>
  <c r="M135" s="1"/>
  <c r="P135" s="1"/>
  <c r="F225"/>
  <c r="I225" s="1"/>
  <c r="K225" s="1"/>
  <c r="I240"/>
  <c r="K240" s="1"/>
  <c r="M240" s="1"/>
  <c r="P240" s="1"/>
  <c r="K142"/>
  <c r="M142" s="1"/>
  <c r="P142" s="1"/>
  <c r="I142"/>
  <c r="I14" i="47"/>
  <c r="K14" s="1"/>
  <c r="M14" s="1"/>
  <c r="P14" s="1"/>
  <c r="M175"/>
  <c r="I175"/>
  <c r="K357"/>
  <c r="M357" s="1"/>
  <c r="P357" s="1"/>
  <c r="I357"/>
  <c r="I115"/>
  <c r="K115" s="1"/>
  <c r="M115" s="1"/>
  <c r="P115" s="1"/>
  <c r="I116"/>
  <c r="K116" s="1"/>
  <c r="M116" s="1"/>
  <c r="P116" s="1"/>
  <c r="F278"/>
  <c r="I278" s="1"/>
  <c r="I206"/>
  <c r="K206" s="1"/>
  <c r="M206" s="1"/>
  <c r="F356"/>
  <c r="K356" s="1"/>
  <c r="M356" s="1"/>
  <c r="P356" s="1"/>
  <c r="M161"/>
  <c r="F160"/>
  <c r="I160" s="1"/>
  <c r="K160" s="1"/>
  <c r="F10" i="41" l="1"/>
  <c r="I10" s="1"/>
  <c r="K278" i="47"/>
  <c r="M278" s="1"/>
  <c r="K10" i="41"/>
  <c r="P10" s="1"/>
  <c r="M225"/>
  <c r="P225" s="1"/>
  <c r="F277" i="47"/>
  <c r="I277" s="1"/>
  <c r="I356"/>
  <c r="M160"/>
  <c r="K277" l="1"/>
  <c r="M277" s="1"/>
  <c r="F13"/>
  <c r="I13" l="1"/>
  <c r="K13" s="1"/>
  <c r="M13" s="1"/>
  <c r="P13" s="1"/>
</calcChain>
</file>

<file path=xl/sharedStrings.xml><?xml version="1.0" encoding="utf-8"?>
<sst xmlns="http://schemas.openxmlformats.org/spreadsheetml/2006/main" count="3312" uniqueCount="808">
  <si>
    <t>1 13 01995 05 0000 130</t>
  </si>
  <si>
    <t>ШТРАФЫ, САНКЦИИ, ВОЗМЕЩЕНИЕ УЩЕРБА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</si>
  <si>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 (ДН)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</si>
  <si>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</si>
  <si>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Гранты начинающим предпринимателям на создание собственного бизнеса</t>
  </si>
  <si>
    <t>Подпрограмма  "Развитие системы художественного образования в Алагирском районе"</t>
  </si>
  <si>
    <t>Обеспечение деятельности учреждений дополнительного образования в сфере культуры</t>
  </si>
  <si>
    <t>Подпрограмма  "Реализация муниципальной политики в сфере культуры на территории Алагирского района"</t>
  </si>
  <si>
    <t>Обеспечение деятельности культурно-досуговых учреждений</t>
  </si>
  <si>
    <t>Обеспечение деятельности музеев</t>
  </si>
  <si>
    <t>Обеспечение деятельности библиотек</t>
  </si>
  <si>
    <t>Молодежная политика</t>
  </si>
  <si>
    <t>Подпрограмма "Оздоровительная кампания детей"</t>
  </si>
  <si>
    <t>Предоставление молодым семьям социальных выплат в установленном порядке</t>
  </si>
  <si>
    <t>Подпрограмма "Развитие системы дошкольного образования"</t>
  </si>
  <si>
    <t>Софинансирование по соглашению</t>
  </si>
  <si>
    <t>Непрограммные расходы</t>
  </si>
  <si>
    <t>ИТОГО:</t>
  </si>
  <si>
    <t>Налоги на совокупный доход</t>
  </si>
  <si>
    <t>Единый сельскохозяйственный налог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</si>
  <si>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</si>
  <si>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</si>
  <si>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</si>
  <si>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</si>
  <si>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</si>
  <si>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</si>
  <si>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</si>
  <si>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</si>
  <si>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ВСЕГО ДОХОДОВ</t>
  </si>
  <si>
    <t>1 11 05025 05 0000 120</t>
  </si>
  <si>
    <t>Резервные фонды</t>
  </si>
  <si>
    <t>Уплата налогов, сборов и иных платежей</t>
  </si>
  <si>
    <t>Обеспечение функционирования аппарата управления образования АМС Алагирского района</t>
  </si>
  <si>
    <t>Приложение 7</t>
  </si>
  <si>
    <t>Подпрограмма "Реализация муниципальной политики в сфере культуры на территории Алагирского района"</t>
  </si>
  <si>
    <t>Налоги на товары (работы, услуги), реализуемые на территории Российской Федерации</t>
  </si>
  <si>
    <t>1 11 05013 13 0000 120</t>
  </si>
  <si>
    <t>1 14 06013 13 0000 430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</si>
  <si>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</si>
  <si>
    <t>Подпрограмма "Поддержка семьи и детства"</t>
  </si>
  <si>
    <t>78 00 0 00000</t>
  </si>
  <si>
    <t>0107</t>
  </si>
  <si>
    <t xml:space="preserve"> Обеспечение проведения выборов и референдумов</t>
  </si>
  <si>
    <t>Налог, взимаемый в связи с применением упрощенной системы налогообложения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</si>
  <si>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</si>
  <si>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</si>
  <si>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</si>
  <si>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</si>
  <si>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</si>
  <si>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</si>
  <si>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</si>
  <si>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национальной экономики</t>
  </si>
  <si>
    <t>(тыс.руб.)</t>
  </si>
  <si>
    <t>0709</t>
  </si>
  <si>
    <t>0314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</si>
  <si>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</si>
  <si>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</si>
  <si>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НАЛОГОВЫЕ И НЕНАЛОГОВЫЕ ДОХОДЫ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</si>
  <si>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</si>
  <si>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</si>
  <si>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</si>
  <si>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Другие вопросы в области социальной политики</t>
  </si>
  <si>
    <t xml:space="preserve">Единый сельскохозяйственный налог </t>
  </si>
  <si>
    <t>0501</t>
  </si>
  <si>
    <t>Жилищное хозяйство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</si>
  <si>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 и бесплатного дошкольного образования в муниципальных дошкольных образовательных организациях)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</si>
  <si>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</si>
  <si>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</si>
  <si>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 (расчет и предоставление дотаций бюджетам поселений)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</si>
  <si>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</si>
  <si>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Межбюджетные трансферты сельским поселениям</t>
  </si>
  <si>
    <t>Межбюджетные трансферты городскому поселению</t>
  </si>
  <si>
    <t>Дотации на выравнивание бюджетной обеспеченности городских поселений из регионального фонда финансовой поддержки</t>
  </si>
  <si>
    <t>Дотации на выравнивание бюджетной обеспеченности сельских поселений из регионального фонда финансовой поддержки</t>
  </si>
  <si>
    <t>Дотации на выравнивание бюджетной обеспеченности сельских поселений из районного фонда финансовой поддержки</t>
  </si>
  <si>
    <t>Субсидии юридическим лицам (кроме некоммерческих организаций), индивидуальным предпринимателям, физическим лицам</t>
  </si>
  <si>
    <t>Межбюджетные трансферты городским поселениям</t>
  </si>
  <si>
    <t>Другие вопросы в области образования</t>
  </si>
  <si>
    <t>1 05 01000 00 0000 110</t>
  </si>
  <si>
    <t>870</t>
  </si>
  <si>
    <t>730</t>
  </si>
  <si>
    <t>Резервные средства</t>
  </si>
  <si>
    <t>Специальные расходы</t>
  </si>
  <si>
    <t>810</t>
  </si>
  <si>
    <t>Субвенции</t>
  </si>
  <si>
    <t>530</t>
  </si>
  <si>
    <t>1 05 01010 01 0000 110</t>
  </si>
  <si>
    <t>1 05 01020 01 0000 110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</si>
  <si>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</si>
  <si>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</si>
  <si>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</si>
  <si>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</si>
  <si>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Дотации бюджетам субъектов  Российской Федерации и муниципальных образований</t>
  </si>
  <si>
    <t>1004</t>
  </si>
  <si>
    <t>Комитет по делам молодежи, физической культуре и спорта АМС Алагирского района</t>
  </si>
  <si>
    <t>0707</t>
  </si>
  <si>
    <t>1100</t>
  </si>
  <si>
    <t xml:space="preserve">Физическая культура </t>
  </si>
  <si>
    <t>1003</t>
  </si>
  <si>
    <t>Управление культуры АМС Алагирского района</t>
  </si>
  <si>
    <t xml:space="preserve">КУЛЬТУРА, КИНЕМАТОГРАФИЯ </t>
  </si>
  <si>
    <t>0800</t>
  </si>
  <si>
    <t>0801</t>
  </si>
  <si>
    <t>0804</t>
  </si>
  <si>
    <t>Обслуживание государственного внутреннего и муниципального долга</t>
  </si>
  <si>
    <t>1401</t>
  </si>
  <si>
    <t>1 13 00000 00 0000 000</t>
  </si>
  <si>
    <t>1 14 02053 05 0000 410</t>
  </si>
  <si>
    <t>Охрана семьи и детства</t>
  </si>
  <si>
    <t>Социальное обеспечение населения</t>
  </si>
  <si>
    <t>Плата за негативное воздействие на окружающую среду</t>
  </si>
  <si>
    <t>Налоги на прибыль, доходы</t>
  </si>
  <si>
    <t>05 02</t>
  </si>
  <si>
    <t>Администрация местного самоуправления Алагирского района</t>
  </si>
  <si>
    <t>Финансовое управление АМС Алагирского района</t>
  </si>
  <si>
    <t>Дорожное хозяйство (дорожные фонды)</t>
  </si>
  <si>
    <t>0409</t>
  </si>
  <si>
    <t>СОЦИАЛЬНАЯ ПОЛИТИКА</t>
  </si>
  <si>
    <t>Платежи при пользовании природными ресурсами</t>
  </si>
  <si>
    <t>Доходы от продажи материальных и нематериальных активов</t>
  </si>
  <si>
    <t>1 01 02000 01 0000 110</t>
  </si>
  <si>
    <t>1 11 05035 05 0000 120</t>
  </si>
  <si>
    <t>1 08 03010 01 0000 110</t>
  </si>
  <si>
    <t>1 01 00000 00 0000 000</t>
  </si>
  <si>
    <t>1 01 02010 01 0000 110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</si>
  <si>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</si>
  <si>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</si>
  <si>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Государственная пошлина за выдачу разрешения на установку рекламной конструкции</t>
  </si>
  <si>
    <t>1 08 07150 01 0000 110</t>
  </si>
  <si>
    <t>1 14 06025 05 0000 430</t>
  </si>
  <si>
    <t>0113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</si>
  <si>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</si>
  <si>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ГЛ</t>
  </si>
  <si>
    <t>Раздел, подраздел</t>
  </si>
  <si>
    <t>Вид расходов</t>
  </si>
  <si>
    <t xml:space="preserve">ВСЕГО 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</si>
  <si>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</si>
  <si>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</si>
  <si>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</si>
  <si>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</si>
  <si>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</si>
  <si>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Обеспечение функционирования управления по земельным отношениям, собственности и сельскому хозяйству АМС Алагирского района</t>
  </si>
  <si>
    <t>Другие вопросы в области культуры, кинематографии</t>
  </si>
  <si>
    <t>110</t>
  </si>
  <si>
    <t>610</t>
  </si>
  <si>
    <t>Субсидии бюджетным учреждениям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</si>
  <si>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</si>
  <si>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</si>
  <si>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</si>
  <si>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320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</si>
  <si>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</si>
  <si>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</si>
  <si>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Процентные платежи по муниципальному долгу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</si>
  <si>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</si>
  <si>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Строительство, реконструкция и содержание автомобильных дорог общего пользования</t>
  </si>
  <si>
    <t>1 06 00000 00 0000 000</t>
  </si>
  <si>
    <t>Налоги на имущество</t>
  </si>
  <si>
    <t>Наименование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</si>
  <si>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</si>
  <si>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</si>
  <si>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</si>
  <si>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</si>
  <si>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0700</t>
  </si>
  <si>
    <t>ОБРАЗОВАНИЕ</t>
  </si>
  <si>
    <t>ФИЗИЧЕСКАЯ КУЛЬТУРА И СПОРТ</t>
  </si>
  <si>
    <t>СРЕДСТВА МАССОВОЙ ИНФОРМАЦИИ</t>
  </si>
  <si>
    <t>1200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</si>
  <si>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</si>
  <si>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</si>
  <si>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</si>
  <si>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№ п/п</t>
  </si>
  <si>
    <t>1 14 06013 10 0000 430</t>
  </si>
  <si>
    <t>1 11 05013 05 0000 120</t>
  </si>
  <si>
    <t>Наименование поселений</t>
  </si>
  <si>
    <t>Единый налог на вмененный доход для отдельных видов деятельности</t>
  </si>
  <si>
    <t>Расходы на обеспечение функций муниципальных органов</t>
  </si>
  <si>
    <t>Приложение  2</t>
  </si>
  <si>
    <t>Приложение 6</t>
  </si>
  <si>
    <t>Обеспечение функционирования Единой дежурно-диспетчерской службы Алагирского района</t>
  </si>
  <si>
    <t>Периодические издания, учрежденные органами местного самоуправления</t>
  </si>
  <si>
    <t>Иные межбюджетные трансферты</t>
  </si>
  <si>
    <t>Проведение муниципальных выборов</t>
  </si>
  <si>
    <t>Субвенции бюджетам муниципальных районов на выполнение передаваемых полномочий субъектов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</si>
  <si>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</si>
  <si>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</si>
  <si>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АМС Фиагдонского сельского поселения</t>
  </si>
  <si>
    <t>Управление по земельным отношениям, собственности и сельскому хозяйству АМС Алагирского района</t>
  </si>
  <si>
    <t>Таблица 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</si>
  <si>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</si>
  <si>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администрации местного самоуправления</t>
  </si>
  <si>
    <t>Целевая статья</t>
  </si>
  <si>
    <t>240</t>
  </si>
  <si>
    <t>Иные закупки товаров, работ и услуг для обеспечения государственных (муниципальных) нужд</t>
  </si>
  <si>
    <t>0309</t>
  </si>
  <si>
    <t>Расходы на выплаты по оплате труда работников муниципальных органов</t>
  </si>
  <si>
    <t>120</t>
  </si>
  <si>
    <t>Расходы на выплаты персоналу государственных (муниципальных) органов</t>
  </si>
  <si>
    <t>Расходы на выполнение функций муниципальных органов</t>
  </si>
  <si>
    <t>Обеспечение функционирования финансового управления АМС Алагирского района</t>
  </si>
  <si>
    <t>Обеспечение функционирования контрольно-счетной палаты Алагирского района</t>
  </si>
  <si>
    <t>Обеспечение функционирования административной комиссии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</si>
  <si>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</si>
  <si>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</si>
  <si>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 xml:space="preserve">Обеспечение деятельности учебно-методических кабинетов, централизованной бухгалтерии, ремонтно-строительной бригады и информационно-ресурсного центра </t>
  </si>
  <si>
    <t>Обеспечение функционирования  редакции газеты "Заря"</t>
  </si>
  <si>
    <t>Субвенция на осуществление первичного воинского учета на территориях, где отсутствуют военные комиссариаты</t>
  </si>
  <si>
    <t>Обеспечение функционирования аппарата управления культуры АМС Алагирского района</t>
  </si>
  <si>
    <t>850</t>
  </si>
  <si>
    <t>Единая дежурно-диспетчерская служба Алагирского района</t>
  </si>
  <si>
    <t>Расходы на проектно-сметную документацию, экспертизу</t>
  </si>
  <si>
    <t>Код бюджетной   классификации             Российской Федерации</t>
  </si>
  <si>
    <t>1 03 00000 00 0000 000</t>
  </si>
  <si>
    <t>Другие общегосударственные вопросы</t>
  </si>
  <si>
    <t>1 05 01011 01 0000 110</t>
  </si>
  <si>
    <t>1 05 01021 01 0000 110</t>
  </si>
  <si>
    <t>1 05 02010 02 0000 110</t>
  </si>
  <si>
    <t>1 05 03010 01 0000 110</t>
  </si>
  <si>
    <t>Мероприятия в области социальной политики</t>
  </si>
  <si>
    <t>1 05 03000 01 0000 110</t>
  </si>
  <si>
    <t>1000</t>
  </si>
  <si>
    <t>76 0 00 00000</t>
  </si>
  <si>
    <t>76 1 00 00000</t>
  </si>
  <si>
    <t>76 1 00 40010</t>
  </si>
  <si>
    <t>76 1 00 40020</t>
  </si>
  <si>
    <t>76 2 00 00000</t>
  </si>
  <si>
    <t>76 2 00 40010</t>
  </si>
  <si>
    <t>76 2 00 40020</t>
  </si>
  <si>
    <t>476</t>
  </si>
  <si>
    <t>77 0 00 00000</t>
  </si>
  <si>
    <t>77 3 00 00000</t>
  </si>
  <si>
    <t>77 3 00 40010</t>
  </si>
  <si>
    <t>77 3 00 40020</t>
  </si>
  <si>
    <t>77 4 00 00000</t>
  </si>
  <si>
    <t>77 4 00 40010</t>
  </si>
  <si>
    <t>77 4 00 40020</t>
  </si>
  <si>
    <t>78 1 00 00000</t>
  </si>
  <si>
    <t>78 1 00 40010</t>
  </si>
  <si>
    <t>92 0 00 00000</t>
  </si>
  <si>
    <t>99 0 00 00000</t>
  </si>
  <si>
    <t>99 7 00 00000</t>
  </si>
  <si>
    <t>99 7 00 42700</t>
  </si>
  <si>
    <t>78 0 00 00000</t>
  </si>
  <si>
    <t>78 2 00 00000</t>
  </si>
  <si>
    <t xml:space="preserve"> 78 2 00 22740</t>
  </si>
  <si>
    <t>78 2 00 22740</t>
  </si>
  <si>
    <t>06 0 00 00000</t>
  </si>
  <si>
    <t>07 0 00 00000</t>
  </si>
  <si>
    <t>08 0 00 40140</t>
  </si>
  <si>
    <t>09 0 00 00000</t>
  </si>
  <si>
    <t>02 0 00 00000</t>
  </si>
  <si>
    <t>14 0 00 00000</t>
  </si>
  <si>
    <t>15 0 00 00000</t>
  </si>
  <si>
    <t>01 0 00 00000</t>
  </si>
  <si>
    <t>77 5 00 00000</t>
  </si>
  <si>
    <t>77 5 00 40010</t>
  </si>
  <si>
    <t>77 5 00 40020</t>
  </si>
  <si>
    <t>99 1 00 00000</t>
  </si>
  <si>
    <t>77 7 00 00000</t>
  </si>
  <si>
    <t>77 7 00 40010</t>
  </si>
  <si>
    <t>77 7 00 40020</t>
  </si>
  <si>
    <t>16 0 00 00000</t>
  </si>
  <si>
    <t>10 0 00 00000</t>
  </si>
  <si>
    <t>17 0 00 00000</t>
  </si>
  <si>
    <t>17 0 00 49000</t>
  </si>
  <si>
    <t>19 0 00 00000</t>
  </si>
  <si>
    <t>11 0 00 00000</t>
  </si>
  <si>
    <t>11 1 00 00000</t>
  </si>
  <si>
    <t>Оказание материальной помощи участникам ВОВ</t>
  </si>
  <si>
    <t>Помощь гражданам, оказавшимся в трудной жизненной ситуации</t>
  </si>
  <si>
    <t xml:space="preserve">Обеспечение деятельности отдельных муниципальных органов </t>
  </si>
  <si>
    <t>Обеспечение функционирования местных администраций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</si>
  <si>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</si>
  <si>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</si>
  <si>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Сельское хозяйство и рыболовство</t>
  </si>
  <si>
    <t>Осуществление полномочий Республики Северная Осетия-Алания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</si>
  <si>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полномочий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</si>
  <si>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Расходы на обеспечение деятельности (оказание услуг) общеобразовательных учреждений (за счет средств районного бюджета)</t>
  </si>
  <si>
    <t>Осуществление полномочий Республики Северная Осетия-Алания по организации и поддержке учреждений культуры</t>
  </si>
  <si>
    <t>Доплаты к пенсиям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</si>
  <si>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соответствии с Законом Республики Северная Осетия-Алания от 31 июля 2006 года №42-РЗ "Об образовании"</t>
  </si>
  <si>
    <t>Осуществление полномочий Республики Северная Осетия-Алания по организации деятельности административных комиссий</t>
  </si>
  <si>
    <t>Дотации на выравнивание бюджетной обеспеченности субъектов Российской Федерации и муниципальных образований</t>
  </si>
  <si>
    <t>Налог на доходы физических лиц</t>
  </si>
  <si>
    <t>Иные выплаты населению</t>
  </si>
  <si>
    <t>Пособия и компенсации по публичным нормативным обязательствам</t>
  </si>
  <si>
    <t>Обслуживание муниципального долга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</si>
  <si>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</si>
  <si>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</si>
  <si>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Коммунальное хозяйство</t>
  </si>
  <si>
    <t>Культура</t>
  </si>
  <si>
    <t>Дошкольное 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</si>
  <si>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</si>
  <si>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</si>
  <si>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</si>
  <si>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Наименование дохода</t>
  </si>
  <si>
    <t>БЕЗВОЗМЕЗДНЫЕ ПОСТУПЛЕНИЯ</t>
  </si>
  <si>
    <t>2 00 00000 00 0000 000</t>
  </si>
  <si>
    <t>(тыс.руб)</t>
  </si>
  <si>
    <t>1 05 02000 02 0000 110</t>
  </si>
  <si>
    <t>360</t>
  </si>
  <si>
    <t>Депутаты представительного органа муниципального образования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</si>
  <si>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</si>
  <si>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</si>
  <si>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</si>
  <si>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</si>
  <si>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0106</t>
  </si>
  <si>
    <t>0111</t>
  </si>
  <si>
    <t>Резервные фонды местных администраций</t>
  </si>
  <si>
    <t>0412</t>
  </si>
  <si>
    <t>1001</t>
  </si>
  <si>
    <t>НАЦИОНАЛЬНАЯ ОБОРОНА</t>
  </si>
  <si>
    <t>0200</t>
  </si>
  <si>
    <t>0203</t>
  </si>
  <si>
    <t>510</t>
  </si>
  <si>
    <t>Дотации</t>
  </si>
  <si>
    <t>1 05 00000 00 0000 000</t>
  </si>
  <si>
    <t>1 08 00000 00 0000 000</t>
  </si>
  <si>
    <t>Государственная пошлина, сборы</t>
  </si>
  <si>
    <t>1 11 00000 00 0000 000</t>
  </si>
  <si>
    <t>1 12 00000 00 0000 000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</si>
  <si>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</si>
  <si>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1 12 01000 01 0000 120</t>
  </si>
  <si>
    <t>1 14 00000 00 0000 000</t>
  </si>
  <si>
    <t>1 16 00000 00 0000 000</t>
  </si>
  <si>
    <t>1006</t>
  </si>
  <si>
    <t>1300</t>
  </si>
  <si>
    <t>1301</t>
  </si>
  <si>
    <t>1202</t>
  </si>
  <si>
    <t>Отдел капитального строительства АМС Алагирского района</t>
  </si>
  <si>
    <t>1101</t>
  </si>
  <si>
    <t>0405</t>
  </si>
  <si>
    <t>ЖИЛИЩНО-КОММУНАЛЬНОЕ ХОЗЯЙСТВО</t>
  </si>
  <si>
    <t>0500</t>
  </si>
  <si>
    <t>0502</t>
  </si>
  <si>
    <t>Управление образования АМС Алагирского района</t>
  </si>
  <si>
    <t>0701</t>
  </si>
  <si>
    <t>0702</t>
  </si>
  <si>
    <t>1 14 06013 05 0000 430</t>
  </si>
  <si>
    <t>Расходы на обеспечение деятельности (оказание услуг) дошкольных образовательных учреждений (за счет средств районного бюджета)</t>
  </si>
  <si>
    <t>99 0 00  00000</t>
  </si>
  <si>
    <t>99 1 00 51180</t>
  </si>
  <si>
    <t>99 2 00 00000</t>
  </si>
  <si>
    <t>99 2 00 51180</t>
  </si>
  <si>
    <t>03 0 00 00000</t>
  </si>
  <si>
    <t>03 1 00 00000</t>
  </si>
  <si>
    <t>11 2 00 00000</t>
  </si>
  <si>
    <t>11 3 00 00000</t>
  </si>
  <si>
    <t>12 0 00 0000</t>
  </si>
  <si>
    <t>11 4 00 00000</t>
  </si>
  <si>
    <t>11 4 00 41520</t>
  </si>
  <si>
    <t>77  0 00 00000</t>
  </si>
  <si>
    <t>77 8 00 00000</t>
  </si>
  <si>
    <t>77 8 00 40010</t>
  </si>
  <si>
    <t>77 8 00 40020</t>
  </si>
  <si>
    <t>03 2 00 00000</t>
  </si>
  <si>
    <t>77 6 00 00000</t>
  </si>
  <si>
    <t>77 6 00 40010</t>
  </si>
  <si>
    <t>77 6 00 40020</t>
  </si>
  <si>
    <t>13 0 00 00000</t>
  </si>
  <si>
    <t>11 7 00 00000</t>
  </si>
  <si>
    <t>11 6 00 00000</t>
  </si>
  <si>
    <t>12 0 00 00000</t>
  </si>
  <si>
    <t>99 5 00 00000</t>
  </si>
  <si>
    <t>99 5 00 41000</t>
  </si>
  <si>
    <t>99 6 00 00000</t>
  </si>
  <si>
    <t>99 6 00 42690</t>
  </si>
  <si>
    <t>99 1 00 42670</t>
  </si>
  <si>
    <t>99 2 00 42670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</si>
  <si>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</si>
  <si>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99  2 00 42670</t>
  </si>
  <si>
    <t xml:space="preserve">03 2 00 00000 </t>
  </si>
  <si>
    <t>08 0 00 00000</t>
  </si>
  <si>
    <t>Проведение выборов в представительные органы муниципального образования</t>
  </si>
  <si>
    <t>Основное мероприятие: создание условий для развития воспитания и дополнительного образования детей</t>
  </si>
  <si>
    <t>Основное мероприятие: предупреждение опасного поведения участников дорожного движения</t>
  </si>
  <si>
    <t>Основное мероприятие: воссоздание системы социальной профилактики правонарушений</t>
  </si>
  <si>
    <t>Основное мероприятие: повышение уровня осведомленности населения о негативных последствиях немедицинского  потребления наркотиков</t>
  </si>
  <si>
    <t>Основное мероприятие: совершенствование системной работы по воспитанию патриотизма и гражданственности, по противодействию эстремизму, проявлению ксенофобии среди учащихся</t>
  </si>
  <si>
    <t>Основное мероприятие: развитие социальной и инженерной инфраструктуры, улучшение жилищных условий граждан</t>
  </si>
  <si>
    <t>Основное мероприятие: реализация требований законодательства по вопросам гражданской обороны</t>
  </si>
  <si>
    <t>Основное мероприятие: развитие малого предпринимательства в сфере туризма, развитие агротуризма</t>
  </si>
  <si>
    <t>Основное мероприятие: эффективное использование и распоряжение муниципальным имуществом</t>
  </si>
  <si>
    <t>Основное мероприятие: обеспечение первичной финансовой поддержки молодых семей для приобретения жилья</t>
  </si>
  <si>
    <t>Основное мероприятие: предоставление единовременной адресной помощи отдельным категориям граждан</t>
  </si>
  <si>
    <t>Основное мероприятие: повышение доступности и качества дошкольного образования</t>
  </si>
  <si>
    <t>Основное мероприятие: повышение доступности и качества общего образования в образовательных организациях Алагирского района</t>
  </si>
  <si>
    <t>10 0 01 00000</t>
  </si>
  <si>
    <t>10 0 01 40160</t>
  </si>
  <si>
    <t>06 0 01 00000</t>
  </si>
  <si>
    <t>06 0 01 40120</t>
  </si>
  <si>
    <t>07 0 01 00000</t>
  </si>
  <si>
    <t>07 0 01 40130</t>
  </si>
  <si>
    <t>09 0 01 00000</t>
  </si>
  <si>
    <t>09 0 01 40150</t>
  </si>
  <si>
    <t>Основное мероприятие: cтроительство, реконструкция и содержание автомобильных дорог общего пользования</t>
  </si>
  <si>
    <t>Расходы на строительство, реконструкцию и содержание автомобильных дорог общего пользования</t>
  </si>
  <si>
    <t>17 0 01 00000</t>
  </si>
  <si>
    <t>17 0 01 49000</t>
  </si>
  <si>
    <t>16 0 01 00000</t>
  </si>
  <si>
    <t>16 0 01 44000</t>
  </si>
  <si>
    <t xml:space="preserve">Основное мероприятие: развитие малого предпринимательства </t>
  </si>
  <si>
    <t>02 0 01 00000</t>
  </si>
  <si>
    <t>02 0 01 40050</t>
  </si>
  <si>
    <t>14 0 01 00000</t>
  </si>
  <si>
    <t>14 0 01 40300</t>
  </si>
  <si>
    <t>19 0 02 00000</t>
  </si>
  <si>
    <t>19 0 02 43000</t>
  </si>
  <si>
    <t>11 1 01 00000</t>
  </si>
  <si>
    <t>11 1 01 21240</t>
  </si>
  <si>
    <t>11 1 01 41220</t>
  </si>
  <si>
    <t>11 2 01 00000</t>
  </si>
  <si>
    <t>11 2 01 21280</t>
  </si>
  <si>
    <t>11 2 01 41320</t>
  </si>
  <si>
    <t>11 3 01 00000</t>
  </si>
  <si>
    <t>11 3 01 41420</t>
  </si>
  <si>
    <t>Основное мероприятие: организация и проведение мероприятий в подростковой и молодежной среде</t>
  </si>
  <si>
    <t>12 0 01 40180</t>
  </si>
  <si>
    <t>Основное мероприятие: иные мероприятия в системе образования и развития детей</t>
  </si>
  <si>
    <t>11 4 01 41520</t>
  </si>
  <si>
    <t>13 0 01 00000</t>
  </si>
  <si>
    <t>01 0 01 00000</t>
  </si>
  <si>
    <t>01 0 01 40030</t>
  </si>
  <si>
    <t>01 0 01 40040</t>
  </si>
  <si>
    <t>Основное мероприятие: развитие массовой физической культуры и спорта</t>
  </si>
  <si>
    <t>12 0 01 00000</t>
  </si>
  <si>
    <t>Основное мероприятие: реализация мероприятий национального проекта "Образование"</t>
  </si>
  <si>
    <t>11 7 01 00000</t>
  </si>
  <si>
    <t>11 7 01 22270</t>
  </si>
  <si>
    <t>11 6 01 00000</t>
  </si>
  <si>
    <t>11 6 01 21650</t>
  </si>
  <si>
    <t>03 2 01 00000</t>
  </si>
  <si>
    <t>03 2 02 00000</t>
  </si>
  <si>
    <t>Основное мероприятие: развитие библиотечного дела</t>
  </si>
  <si>
    <t>03 2 03 40090</t>
  </si>
  <si>
    <t>03 2 03 00000</t>
  </si>
  <si>
    <t>Основное мероприятие: развитие музейного дела</t>
  </si>
  <si>
    <t xml:space="preserve">Основное мероприятие: развитие деятельности культурно-досуговых учреждений района </t>
  </si>
  <si>
    <t>03 2 01 22000</t>
  </si>
  <si>
    <t>03 2 01 40070</t>
  </si>
  <si>
    <t>Основное мероприятие: развитие искусств</t>
  </si>
  <si>
    <t>03 1 01 00000</t>
  </si>
  <si>
    <t>03 1 01 40060</t>
  </si>
  <si>
    <t>08 0 01 40140</t>
  </si>
  <si>
    <t>02 0 0140050</t>
  </si>
  <si>
    <t>03 2 02 40080</t>
  </si>
  <si>
    <t>17 0 01 49015</t>
  </si>
  <si>
    <t>11 4 01 00000</t>
  </si>
  <si>
    <t>08 0 01 00000</t>
  </si>
  <si>
    <t>99 1 00 22720</t>
  </si>
  <si>
    <t>99 2 00 22720</t>
  </si>
  <si>
    <t>ВСЕГО  РАСХОДОВ:</t>
  </si>
  <si>
    <t>ИТОГО по программам:</t>
  </si>
  <si>
    <t>11 1 02 41220</t>
  </si>
  <si>
    <t>12 0 02 00000</t>
  </si>
  <si>
    <t>12 0 02 40170</t>
  </si>
  <si>
    <t>12 0 02 40190</t>
  </si>
  <si>
    <t>12 0 02 40210</t>
  </si>
  <si>
    <t>17 0 00 49015</t>
  </si>
  <si>
    <t>92 0 00 43430</t>
  </si>
  <si>
    <t>620</t>
  </si>
  <si>
    <t>78 1 00 40020</t>
  </si>
  <si>
    <t xml:space="preserve">Субсидии автономным учреждениям </t>
  </si>
  <si>
    <t>Спортивно-массовые мероприятия (футбол)</t>
  </si>
  <si>
    <t>Спортивно-массовые мероприятия (КДМ)</t>
  </si>
  <si>
    <t>Муниципальная программа "Развитие молодежной политики, физической культуры и спорта в Алагирском районе на 2018-2020гг"</t>
  </si>
  <si>
    <t>Муниципальная программа "Развитие образования в Алагирском районе на 2018-2020 гг."</t>
  </si>
  <si>
    <t>0703</t>
  </si>
  <si>
    <t>Спортивно-массовые мероприятия(КДМ)</t>
  </si>
  <si>
    <t>"Дворец спорта Алагир"</t>
  </si>
  <si>
    <t>Дополнительное образование</t>
  </si>
  <si>
    <t>07 01</t>
  </si>
  <si>
    <t>Субсидия бюджетам муниципальных районов на поддержку отрасли культуры</t>
  </si>
  <si>
    <t>01 0 02 45200</t>
  </si>
  <si>
    <t>01 0 02 00000</t>
  </si>
  <si>
    <t>Основное мероприятие: обеспечение доплаты к муниципальным пенсиям</t>
  </si>
  <si>
    <t>Основное мероприятие: предоставление единовременной адресной помощи гражданам</t>
  </si>
  <si>
    <t>Основное мероприятие: предоставление единовременной адресной помощи организациям</t>
  </si>
  <si>
    <t>Оказание помощи некоммерческим организациям,</t>
  </si>
  <si>
    <t>01 0 03 00000</t>
  </si>
  <si>
    <t>01 0 03 40040</t>
  </si>
  <si>
    <t>313</t>
  </si>
  <si>
    <t>Оказание помощи некоммерческим организациям</t>
  </si>
  <si>
    <t>МАУ "Дворец спорта Алагир"</t>
  </si>
  <si>
    <t>814</t>
  </si>
  <si>
    <t>Муниципальная программа "Обеспечение жилищных прав граждан, проживающих в признанном ветхим (аварийном) жилищном фонде" на 2017-2022 годы</t>
  </si>
  <si>
    <t>20 0 00 00000</t>
  </si>
  <si>
    <t>Основное мероприятие: переселение граждан, проживающих в признанном аварийном жилищном фонде</t>
  </si>
  <si>
    <t>20 0 01 00000</t>
  </si>
  <si>
    <t>Обеспечение жилищных прав граждан</t>
  </si>
  <si>
    <t>20 0 01 40500</t>
  </si>
  <si>
    <t>Муниципальная программа "Развитие сельского хозяйства и регулирование рынков сельскохозяйственной продукции, сырья и продовольствия" в муниципальном образовании Алагирский район РСО-Алания на 2018-2020гг</t>
  </si>
  <si>
    <t>15 1 00 00000</t>
  </si>
  <si>
    <t>15 1 01 00000</t>
  </si>
  <si>
    <t>15 1 01 40400</t>
  </si>
  <si>
    <t>Подпрограмма «Устойчивое развитие сельских  территорий»  на  2018-2020 годы</t>
  </si>
  <si>
    <t>Основное мероприятие: развитие социальной и инженерной инфраструктуры, улучшение жилищных условий граждан, проживающих в сельской местности в т.ч. молодых семей и специалистов</t>
  </si>
  <si>
    <t xml:space="preserve">Основное мероприятие: обеспечение деятельности культурно-досуговых учреждений района </t>
  </si>
  <si>
    <t>Основное мероприятие: обеспечение деятельности музеев</t>
  </si>
  <si>
    <t>Основное мероприятие: обеспечение деятельности библиотек</t>
  </si>
  <si>
    <t>Софинансирование мероприятий ФЦП "Устойчивое развитие сельских территорий на 2014-2017 гг и на период до 2020 года"</t>
  </si>
  <si>
    <t>Муниципальная программа "Развитие жилищно-коммунального хозяйства и повышение энергетической эффективности в Алагирском районе на 2018-2020гг"</t>
  </si>
  <si>
    <t>Основное мероприятие: модернизация систем коммунальной инфраструктуры</t>
  </si>
  <si>
    <t>Расходы на подготовку коммунальных систем к зиме</t>
  </si>
  <si>
    <t>Основное мероприятие: погашение кредиторской задолженности за предыдущие годы</t>
  </si>
  <si>
    <t>19 0 03 43000</t>
  </si>
  <si>
    <t>19 0 02 44000</t>
  </si>
  <si>
    <t>Подпрограмма "Оснащение специальными приспособлениями и оборудованием объектов для доступа и пользования инвалидами и маломобильными группами населения"</t>
  </si>
  <si>
    <t>Устройство остановочных павильонов</t>
  </si>
  <si>
    <t>18 0 00 0000</t>
  </si>
  <si>
    <t>18 1 00 0000</t>
  </si>
  <si>
    <t>18 1 00 40600</t>
  </si>
  <si>
    <t>Основное мероприятие: обеспечение деятельности ТИК Алагирского района</t>
  </si>
  <si>
    <t>Организация работы ТИК и проведение выборов в муниципальных образованиях</t>
  </si>
  <si>
    <t>Основное мероприятие: проведение муниципальных выборов</t>
  </si>
  <si>
    <t>92 0 01 43430</t>
  </si>
  <si>
    <t>92 0 02 43430</t>
  </si>
  <si>
    <t>05 0 01 40160</t>
  </si>
  <si>
    <t>11 1 00 41220</t>
  </si>
  <si>
    <t xml:space="preserve">Обеспечение деятельности учебно-методических кабинетов, ремонтно-строительной бригады и информационно-ресурсного центра </t>
  </si>
  <si>
    <t>77 4 00 40022</t>
  </si>
  <si>
    <t>Основное мероприятие :  разработка и осуществление совместных проектов АМС и СОНКО</t>
  </si>
  <si>
    <t>Софинансирование мероприятий ФЦП "Устойчивое развитие сельских территорий на 2014-2017 гг.и на период до 2020 года"</t>
  </si>
  <si>
    <t>Основное мероприятие: cтроительство и капитальный ремонт дорог местного значения</t>
  </si>
  <si>
    <t>Подпрограмма "Устойчивое развитие сельских территорий Алагирского района на 2014-2017 гг. и на период до 2020 года"</t>
  </si>
  <si>
    <t>Муниципальная программа "Поддержка и развитие малого и  среднего предпринимательства в Алагирском районе" на 2018-2020 годы</t>
  </si>
  <si>
    <t>Муниципальная программа "Доступная среда на территории Алагирского раойна на 2018-2020 гг."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</si>
  <si>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</si>
  <si>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410</t>
  </si>
  <si>
    <t xml:space="preserve">Субсидии бюджетным учреждениям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</si>
  <si>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</si>
  <si>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</si>
  <si>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</si>
  <si>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</si>
  <si>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</si>
  <si>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</si>
  <si>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</si>
  <si>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</si>
  <si>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611</t>
  </si>
  <si>
    <t>11 3 01 41720</t>
  </si>
  <si>
    <t>Расходы на обеспечение деятельности (оказание услуг) внешкольных учреждений (ЦДТ)</t>
  </si>
  <si>
    <t>Расходы на обеспечение деятельности (оказание услуг) внешкольных учреждений (ДЮСШ)</t>
  </si>
  <si>
    <t>Другие авопросы в области национльной безопасности и правоохранительной деятельности</t>
  </si>
  <si>
    <t>00 0 00 00000</t>
  </si>
  <si>
    <t>Расходы на обеспечение деятельности ЦДТ</t>
  </si>
  <si>
    <t>Расходы на обеспечение деятельности ДЮСШ</t>
  </si>
  <si>
    <t>244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</si>
  <si>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</si>
  <si>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Бюджетные инвестиции на приобретение объектов недвижимого имущества в муниципальную собственность </t>
  </si>
  <si>
    <t>Субсидии бюджетам муниципальных районов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</si>
  <si>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муниципальных районов на реализацию мероприятий по обеспечению жильем молодых  семей</t>
  </si>
  <si>
    <t>312</t>
  </si>
  <si>
    <t>Обеспечение функционирования МБУ "Центр хозяйственного обеспечения учреждений культуры"</t>
  </si>
  <si>
    <t>03 2 04 40089</t>
  </si>
  <si>
    <t>Основное мероприятие: обеспечение деятельности бюджетного учреждения</t>
  </si>
  <si>
    <t>"Отдел инженерных коммуникаций и муниципальных закупок АМС Алагирского района"</t>
  </si>
  <si>
    <t>Основное мероприятие: модернизация лифтового хозяйства</t>
  </si>
  <si>
    <t>19 0 07 43000</t>
  </si>
  <si>
    <t>11 2 02 41320</t>
  </si>
  <si>
    <t>Субсидии автономным учреждениям (ГТО)</t>
  </si>
  <si>
    <t>12 0 02 40270</t>
  </si>
  <si>
    <t xml:space="preserve">Субсидии автономным учреждениям (ГТО) </t>
  </si>
  <si>
    <t>13 0 01 L4970</t>
  </si>
  <si>
    <t>19 0 03 00000</t>
  </si>
  <si>
    <t>15 1 01 L467А</t>
  </si>
  <si>
    <t>2 02 20216 05 0000 150</t>
  </si>
  <si>
    <t>2 02 25519 05 0000 150</t>
  </si>
  <si>
    <t>2 02 25497 05 0000 150</t>
  </si>
  <si>
    <t xml:space="preserve">2 02 25555 05 0000 150 </t>
  </si>
  <si>
    <t>2 02 30024 05 0062 150</t>
  </si>
  <si>
    <t>2 02 30024 05 0063 150</t>
  </si>
  <si>
    <t>2 02 30024 05 0065 150</t>
  </si>
  <si>
    <t>2 02 30024 05 0067 150</t>
  </si>
  <si>
    <t>2 02 30024 05 0073 150</t>
  </si>
  <si>
    <t>2 02 30024 05 0075 150</t>
  </si>
  <si>
    <t>2 02 35118 05 0000 150</t>
  </si>
  <si>
    <t>2 02 10000 00 0000 150</t>
  </si>
  <si>
    <t>2 02 30000 00 0000 150</t>
  </si>
  <si>
    <t>2 02 30024 05 0000 150</t>
  </si>
  <si>
    <t>2 02 30029 05 0000 150</t>
  </si>
  <si>
    <t>2 02 20000 00 0000 150</t>
  </si>
  <si>
    <t xml:space="preserve">Основное мероприятие: обустройство мест массового отдыха населения </t>
  </si>
  <si>
    <t>05 03</t>
  </si>
  <si>
    <t>21 1 F2 55550</t>
  </si>
  <si>
    <t>400</t>
  </si>
  <si>
    <t>Субсидии бюджетным учреждениям на оплату труда</t>
  </si>
  <si>
    <t>Расходы на дорожную деятельность в отношении автомобильных дорог общего пользования местного значения из средств РБ</t>
  </si>
  <si>
    <t>17 0 01 26750</t>
  </si>
  <si>
    <t>Основное мероприятие: обустройство мест массового отдыха населения (парки)</t>
  </si>
  <si>
    <t>Софинансирование мероприятий ФЦП "Городская среда"</t>
  </si>
  <si>
    <t>21 0 00 00000</t>
  </si>
  <si>
    <t>0503</t>
  </si>
  <si>
    <t>Благоустройство</t>
  </si>
  <si>
    <t>11 2 02 21280</t>
  </si>
  <si>
    <t>11 1 02 21240</t>
  </si>
  <si>
    <t>01 0 01 40000</t>
  </si>
  <si>
    <t>Приложение 8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</si>
  <si>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</si>
  <si>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 ,посягающие на здоровье,санитарно-эпидемиологического благополучия населения и общественную нравственность , налагаемые мировыми судьями, комиссиями по делам несовершеннолетних и защите их прав</t>
  </si>
  <si>
    <t>2 02 15001 05 0000 150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</si>
  <si>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</si>
  <si>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</si>
  <si>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бюджетов муниципальных районов</t>
  </si>
  <si>
    <t>Софинансирование субсидий</t>
  </si>
  <si>
    <t>612</t>
  </si>
  <si>
    <t>2 02 25299 05 0000 150</t>
  </si>
  <si>
    <t>Субсидии бюджетам муниципальных районов на софинансирование расходов на обустройство и восстановление воинских захоронений</t>
  </si>
  <si>
    <t>03 2 05 R2990</t>
  </si>
  <si>
    <t>03 2 05 00000</t>
  </si>
  <si>
    <t>03 2 05 L2990</t>
  </si>
  <si>
    <t>Иные закупки товаров, работ и услуг для обеспечения государственных (муниципальных) нужд за счет ФБ,РБ</t>
  </si>
  <si>
    <t>Иные закупки товаров, работ и услуг для обеспечения государственных (муниципальных) нужд за счет МБ</t>
  </si>
  <si>
    <t>07 02</t>
  </si>
  <si>
    <t>466</t>
  </si>
  <si>
    <t>11 01</t>
  </si>
  <si>
    <t>01 0 04 40040</t>
  </si>
  <si>
    <t>Оказание помощи при найме помещений</t>
  </si>
  <si>
    <t>СУММА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</si>
  <si>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</si>
  <si>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</si>
  <si>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</si>
  <si>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</si>
  <si>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2 02 40000 00 0000 150</t>
  </si>
  <si>
    <t>Муниципальная программа "Комплексное развитие сельских территорий" в Алагирском районе на 2020-2025гг</t>
  </si>
  <si>
    <t>Основное мероприятие: строительство и капитальный ремонт дорог в рамках программы</t>
  </si>
  <si>
    <t>22 1 02 00000</t>
  </si>
  <si>
    <t>22 1 02 L5765</t>
  </si>
  <si>
    <t>Жилищно-коммунальное хозяйство</t>
  </si>
  <si>
    <t>22 1 01 R5765</t>
  </si>
  <si>
    <t>22 1 01 L5765</t>
  </si>
  <si>
    <t>13 0 01 R4970</t>
  </si>
  <si>
    <t>03 2 03 R5190</t>
  </si>
  <si>
    <t>Основное мероприятие: расходы на развитие отрасти культуры</t>
  </si>
  <si>
    <t>Социальная политика</t>
  </si>
  <si>
    <t>0401</t>
  </si>
  <si>
    <t>Основное мероприятие: расходы на финансирование сертификатов доп.образования.</t>
  </si>
  <si>
    <t>11 3 02 41720</t>
  </si>
  <si>
    <t>11 1 02 41225</t>
  </si>
  <si>
    <t>Субсидии бюджетным учреждениям (на питание)</t>
  </si>
  <si>
    <t>03 2 01 R4670</t>
  </si>
  <si>
    <t>03 2 01 L4670</t>
  </si>
  <si>
    <t>11 2 02 41325</t>
  </si>
  <si>
    <t>76 2 00 99700</t>
  </si>
  <si>
    <t>расходы за счет резервного фонда Главы</t>
  </si>
  <si>
    <t>22 2 01 L5762</t>
  </si>
  <si>
    <t>22 2 01 00000</t>
  </si>
  <si>
    <t>Cофинансирование мероприятий программы</t>
  </si>
  <si>
    <t>Субсидии программы</t>
  </si>
  <si>
    <t>Софинансирование мероприятий программы</t>
  </si>
  <si>
    <t xml:space="preserve">Cубсидии программы </t>
  </si>
  <si>
    <t>9930021670</t>
  </si>
  <si>
    <t>Реализация мероприятий по снижению напряженности на рынке труда</t>
  </si>
  <si>
    <t>2 07 05000 05 1105 150</t>
  </si>
  <si>
    <t>Прочие безвозмездные поступления в бюджеты муниципальных районов</t>
  </si>
  <si>
    <t>Основное мероприятие: развитие жилищного строительства на сельских территориях</t>
  </si>
  <si>
    <t>22 1 01 00000</t>
  </si>
  <si>
    <t>22 1 00 00000</t>
  </si>
  <si>
    <t>Подпрограмма "Развитие жилищного строительства на сельских территориях"</t>
  </si>
  <si>
    <t>22 2 00 00000</t>
  </si>
  <si>
    <t>Основное мероприятие: расходы работодателя в целях оказания финансовой поддержки</t>
  </si>
  <si>
    <t>Подпрограмма "Благоустройство сельских территорий"</t>
  </si>
  <si>
    <t>Основное мероприятие: реализация проектов по благоустройству сельских территорий</t>
  </si>
  <si>
    <t>22 0 00 00000</t>
  </si>
  <si>
    <t>22 2 02 L5762</t>
  </si>
  <si>
    <t>22 2 02 00000</t>
  </si>
  <si>
    <t>99 1 00 42690</t>
  </si>
  <si>
    <t>2 07 00000 00 0000 000</t>
  </si>
  <si>
    <t>ПРОЧИЕ БЕЗВОЗМЕЗДНЫЕ ПОСТУПЛЕНИЯ</t>
  </si>
  <si>
    <t>1403</t>
  </si>
  <si>
    <t>Прочие межбюджетные трансферты</t>
  </si>
  <si>
    <t>Иные межбюджетные трансферты бюджетам сельских поселений</t>
  </si>
  <si>
    <t>540</t>
  </si>
  <si>
    <t>Муниципальная программа "Профилактика правонарушений на территории Алагирского района РСО-Алания на 2021-2023 гг"</t>
  </si>
  <si>
    <t>Расходы на реализацию муниципальной программы "Профилактика правонарушений на территории Алагирского района РСО-Алания на 2021-2023 гг"</t>
  </si>
  <si>
    <t>Муниципальная программа "Повышение безопасности дорожного движения на территории Алагирского района РСО-Алания" на 2021-2023 годы</t>
  </si>
  <si>
    <t>Реализация мероприятий муниципальной программы "Повышение безопасности дорожного движения на территории Алагирского района РСО-Алания" на 2021-2023 годы</t>
  </si>
  <si>
    <t>Муниципальная программа "Комплексные меры по противодействию злоупотреблению наркотиками и их незаконному обороту в Алагирском районе" на 2021-2023 годы</t>
  </si>
  <si>
    <t>Муниципальная программа "Профилактика терроризма и экстремизма на территории Алагирского района РСО-Алания" на 2021-2023 годы</t>
  </si>
  <si>
    <t>Реализация мероприятий муниципальной программы "Комплексные меры по противодействию злоупотреблению наркотиками и их незаконному обороту в Алагирском районе" на 2021-2023 годы</t>
  </si>
  <si>
    <t>Реализация мероприятий муниципальной программы "Профилактика терроризма и экстремизма на территории Алагирского района РСО-Алания" на 2021-2023 годы</t>
  </si>
  <si>
    <t>Муниципальная программа "Социальная поддержка граждан Алагирского района в 2021-2023 гг."</t>
  </si>
  <si>
    <t>Муниципальная программа "Развитие Единой дежурно-диспетчерской службы - 112 Алагирского района на 2021-2023гг"</t>
  </si>
  <si>
    <t>Муниципальная программа "Развитие дорожного хозяйства в Алагирском районе на 2021-2023гг"</t>
  </si>
  <si>
    <t>Муниципальная программа "Развитие молодежной политики, физической культуры и спорта в Алагирском районе на 2021-2023гг"</t>
  </si>
  <si>
    <t xml:space="preserve">к решению Собрания представителей Алагирского района                                                                                                                                                   "О бюджете муниципального образования Алагирский район на 2021 год и на плановый период 2022 и 2023 годов"                                                                                                                                                                                                        </t>
  </si>
  <si>
    <t xml:space="preserve">Ведомственная структура расходов бюджета муниципального образования Алагирский район на 2021 год                                                                         </t>
  </si>
  <si>
    <t>Муниципальная программа "Развитие образования в Алагирском районе на 2021-2023гг"</t>
  </si>
  <si>
    <t>Подпрограмма "Реализация муниципальной программы "Развитие образования в Алагирском районе на 2021-2023гг"</t>
  </si>
  <si>
    <t>Муниципальная программа "Развитие культуры Алагирского района Республики Северная Осетия-Алания (2019-2023гг)"</t>
  </si>
  <si>
    <t>Муниципальная программа "Обеспечение жильем молодых семей на 2021-2023 гг."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</si>
  <si>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2021-2023гг"</t>
  </si>
  <si>
    <t>Расходы на ПСД, снос домов</t>
  </si>
  <si>
    <t>Муниципальная программа "Комплексное развитие сельских территорий Алагирского района на 2021-2023гг"</t>
  </si>
  <si>
    <t>Муниципальная программа "Развитие земельно-имущественных отношений на территории Алагирского района на 2021-2023гг"</t>
  </si>
  <si>
    <t>Расходы на ПСД, терр.планрование</t>
  </si>
  <si>
    <t>16 0 02 00000</t>
  </si>
  <si>
    <t>16 0 02 44000</t>
  </si>
  <si>
    <t>Муниципальная программа "Формирование современной городской среды на 2021-2023гг"</t>
  </si>
  <si>
    <t>Софинансирование мероприятий МП "Формирование современной городской среды на 2021-2023 гг"</t>
  </si>
  <si>
    <t>Муниципальная программа "Развитие туриcтско-рекреационного комплекса Алагирского района на 2021-2023 гг."</t>
  </si>
  <si>
    <t>Муниципальная программа "Поддержка и развитие малого и  среднего предпринимательства в Алагирском районе на 2021-2023 гг."</t>
  </si>
  <si>
    <t>Муниципальная программа "Поддержка социально-ориентированных некоммерческих организаций в Алагирском районе на 2021-2023гг"</t>
  </si>
  <si>
    <t xml:space="preserve"> Доходы бюджета муниципального образования Алагирский район  на 2021 год                                                                                                                        </t>
  </si>
  <si>
    <t>Муниципальная программа "Профилактика правонарушений на территории Алагирского района"на 2021-2023 годы</t>
  </si>
  <si>
    <t>Муниципальная программа "Повышение безопасности дорожного движения на территории Алагирского района" на 2021-2023 годы</t>
  </si>
  <si>
    <t>Муниципальная программа "Профилактика терроризма и экстремизма на территории Алагирского района" на 2021-2023 годы</t>
  </si>
  <si>
    <t>Муниципальная программа "Формирование современной городской среды на 2021-2023 гг" на территории МО Алагирский район</t>
  </si>
  <si>
    <t>19 0 00 44000</t>
  </si>
  <si>
    <t>Муниципальная программа "Развитие культуры Алагирского района Республики Северная Осетия-Алания (2020-2023гг)"</t>
  </si>
  <si>
    <t>Основное мероприятие: мероприятия по обустройству и восстановлению воинских захоронений (2019-2023гг)</t>
  </si>
  <si>
    <t>Муниципальная программа "Социальная поддержка граждан в Алагирском районе на 2021-2023 гг."</t>
  </si>
  <si>
    <t>Муниципальная программа "Развитие образования в Алагирском районе на 2021-2023 гг."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</si>
  <si>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районного бюджета на 2021 год </t>
  </si>
  <si>
    <t>Муниципальная программа "Социальная поддержка граждан в 2021-2023 гг."</t>
  </si>
  <si>
    <t>Муниципальная программа "Поддержка и развитие малого и  среднего предпринимательства в Алагирском районе на 2021-2023гг."</t>
  </si>
  <si>
    <t>Муниципальная программа "Развитие культуры Алагирского районаРСО-Алания" на 2020-2023гг</t>
  </si>
  <si>
    <t>Муниципальная программа "Профилактика правонарушений на территории Алагирского района" на 2021-2023 гг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</si>
  <si>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 в Алагирском районе на 2021-2023 гг"</t>
  </si>
  <si>
    <t>Муниципальная программа "Профилактика терроризма и экстремизма на территории Алагирского района" на 2021-2023 гг</t>
  </si>
  <si>
    <t>Реализация мероприятий муниципальной программы "Профилактика терроризма и экстремизма на территории  Алагирского района" на 2021-2023 годы</t>
  </si>
  <si>
    <t>Расходы на реализацию муниципальной программы "Профилактика правонарушений на территории Алагирского района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</si>
  <si>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района" на 2021-2023 годы</t>
  </si>
  <si>
    <t>Муниципальная программа "Комплексные меры по противодействию злоупотребления наркотиками и их незаконному обороту в Алагирском районе" на 2021-2023 гг</t>
  </si>
  <si>
    <t>Муниципальная программа "Дорожная деятельность в отношении автомобильных дорог общего пользования местного значения Алагирского района на 2021-2023гг"</t>
  </si>
  <si>
    <t>Реализация мероприятий муниципальной программы "Развитие туриcтско-рекреационного комплекса Алагирского района на 2021-2023</t>
  </si>
  <si>
    <t>05 0 00 00000</t>
  </si>
  <si>
    <t>Распределение бюджетных ассигнований по целевым статьям (муниципальным программам программам и непрограммным направлениям деятельности), разделам, подразделам, группам и подгруппам видов расходов классификации расходов районного бюджета на 2021 год</t>
  </si>
  <si>
    <t>Дотации на выравнивание бюджетной обеспеченности городских поселений из районного фонда финансовой поддержки</t>
  </si>
  <si>
    <t>19 0 04 43000</t>
  </si>
  <si>
    <t>Иные закупки товаров, работ и услуг для обеспечения государственных (муниципальных) нужд (техприсоед)</t>
  </si>
  <si>
    <t>19 0 05 43000</t>
  </si>
  <si>
    <t>19 0 00 43000</t>
  </si>
  <si>
    <t xml:space="preserve"> 1 16 10123 01 0000 140</t>
  </si>
  <si>
    <t xml:space="preserve">  1 16 10129 01 0000 140</t>
  </si>
  <si>
    <t>Иные закупки товаров, работ и услуг для обеспечения государственных (муниципальных) нужд (ПСД)</t>
  </si>
  <si>
    <t>Иные закупки товаров, работ и услуг для обеспечения государственных (муниципальных) нужд(ген.планы)</t>
  </si>
  <si>
    <t>Расходы на снос домов, переселение</t>
  </si>
  <si>
    <t>19 0 09 43000</t>
  </si>
  <si>
    <t>Иные закупки товаров, работ и услуг для обеспечения государственных (муниципальных) нужд (субсидии, лизинг)</t>
  </si>
  <si>
    <t xml:space="preserve">Иные закупки товаров, работ и услуг для обеспечения государственных (муниципальных) нужд </t>
  </si>
  <si>
    <t>Реализация мероприятий муниципальной программы "Профилактика терроризма и экстремизма на территории Алагирского района" на 2021-2023 годы</t>
  </si>
  <si>
    <t>Расходы на реализацию муниципальной программы "Профилактика правонарушений на территории Алагирского района" на 2021-2023 годы</t>
  </si>
  <si>
    <t>Основное мероприятие: мероприятия по обустройству и восстановлению воинских захоронений (2021-2023гг)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</si>
  <si>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</si>
  <si>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</si>
  <si>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2 02 49999 05 0147 150</t>
  </si>
  <si>
    <t>Субсидии бюджетным учреждениям на иные цели</t>
  </si>
  <si>
    <t>11 2 02 00000</t>
  </si>
  <si>
    <t>Расходы на ежемесячное денежное вознаграждение за классное руководство</t>
  </si>
  <si>
    <t>11 2 02 53030</t>
  </si>
  <si>
    <t xml:space="preserve">Расходы на  организацию бесплатного
горячего питания обучающихся
</t>
  </si>
  <si>
    <t>11 2 02 R3040</t>
  </si>
  <si>
    <t>изм (+,-)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</si>
  <si>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</si>
  <si>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к решению Собрания представителей Алагирского района "О бюджете муниципального образования Алагирский район на 2021 год и на плановый период 2022 и 2023 годов"                                                                                                                                                                                                        </t>
  </si>
  <si>
    <t>Приложение 1</t>
  </si>
  <si>
    <t>Приложение 4</t>
  </si>
  <si>
    <t>Приложение 5</t>
  </si>
  <si>
    <t>Распределение иных межбюджетных трансфертов, передаваемых бюджетам поселений из бюджета муниципального образования Алагирский район на 2021 год</t>
  </si>
  <si>
    <t>уточн.план</t>
  </si>
  <si>
    <t>99 1 00 42695</t>
  </si>
  <si>
    <t>Приложение 3</t>
  </si>
  <si>
    <t>Сумма</t>
  </si>
  <si>
    <t>Приложение 14</t>
  </si>
  <si>
    <t>Прочие межбюджетные трансферты, передаваемые бюджетам муниципальных районов (организацию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</si>
  <si>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Расходы на обеспечение развития и укрепления материально-технической базы ДК</t>
  </si>
  <si>
    <t>Расходы на поддержку отрасти культуры</t>
  </si>
  <si>
    <t xml:space="preserve">Софинансирование программы </t>
  </si>
  <si>
    <t>изм (+,-) доп</t>
  </si>
  <si>
    <t xml:space="preserve">к решению Собрания представителей Алагирского района "О бюджете муниципального образования Алагирский район на 2021 год                                                                                                                                                  и на плановый период 2022 и 2023 годов" </t>
  </si>
  <si>
    <t>Уточн.план</t>
  </si>
  <si>
    <t>Прочие межбюджетные трансферты, передаваемые бюджетам муниципальных районов (резервный фонд Главы, на оснащение библиотеки п.Мизур)</t>
  </si>
  <si>
    <t>2 02 49999 05 0066 150</t>
  </si>
  <si>
    <t>Прочие межбюджетные трансферты, передаваемые бюджетам муниципальных районов (осуществление полномочий в области занятости населения)</t>
  </si>
  <si>
    <t>Расходы за счет резервного фонда Главы</t>
  </si>
  <si>
    <t>03 2 01 99700</t>
  </si>
  <si>
    <t>11 2 00 41320</t>
  </si>
  <si>
    <t>Приложение 2</t>
  </si>
  <si>
    <t>03 2 01 А5190</t>
  </si>
  <si>
    <t>АМС Мизурского сельского поселения</t>
  </si>
  <si>
    <t>АМС Бирагзангского сельского поселения</t>
  </si>
  <si>
    <t>АМС Црауского сельского поселения</t>
  </si>
  <si>
    <t>Расходы на обеспечение деятельности образовательных учреждений (за счет средств районного бюджета)</t>
  </si>
  <si>
    <t>Расходы на обеспечение деятельности дошкольных образовательных учреждений (за счет средств районного бюджета)</t>
  </si>
  <si>
    <t>2 02 49999 05 0148 150</t>
  </si>
  <si>
    <t>Прочие межбюджетные трансферты, передаваемые бюджетам муниципальных районов (организацию бесплатного горячего питания обучающихся из семей, признанных малоимущими, и обучающихся с ОВЗ получающих основное общее и среднее общее образование в муниципальных образовательных организациях)</t>
  </si>
  <si>
    <t>2 02 49999 05 0102 150</t>
  </si>
  <si>
    <t>уточн. план</t>
  </si>
  <si>
    <t>03 2 03 99700</t>
  </si>
  <si>
    <t>2 02 35469 05 0000 150</t>
  </si>
  <si>
    <t>Субсидии бюджетам муниципальных районов на проведение Всероссийской переписи населения 2020 года</t>
  </si>
  <si>
    <t>изм. по увед</t>
  </si>
  <si>
    <t>изм по увед</t>
  </si>
  <si>
    <t>Расходы на приобретение ручных металлодетекторов</t>
  </si>
  <si>
    <t>77 4 00 99700</t>
  </si>
  <si>
    <t>99 0 00 54690</t>
  </si>
  <si>
    <t>Расходы на перепись населения</t>
  </si>
  <si>
    <t>22 1 01 R576F</t>
  </si>
  <si>
    <t xml:space="preserve">Расходы на  организацию бесплатного
горячего питания обучающихся (из РБ)
</t>
  </si>
  <si>
    <t xml:space="preserve">Расходы на  организацию бесплатного
горячего питания обучающихся (из ФБ)
</t>
  </si>
  <si>
    <t>11 2 02 10484</t>
  </si>
  <si>
    <t>Дотации бюджетам муниципальных районов на поддержку мер по обеспечению сбалансированности бюджетов</t>
  </si>
  <si>
    <t>2 02 15002 05 0000 150</t>
  </si>
  <si>
    <t xml:space="preserve">к решению Собрания представителей Алагирского района "О бюджете муниципального образования Алагирский район на 2021 год и на плановый период 2022 и 2023 годов" </t>
  </si>
  <si>
    <t xml:space="preserve">Расходы на  организацию бесплатного
горячего питания обучающихся (РБ)
</t>
  </si>
  <si>
    <t>7740099700</t>
  </si>
  <si>
    <t>расхды на приобретение ручных металлодетекторов</t>
  </si>
  <si>
    <t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2021 год и на плановый период 2022 и 2023 годов" № 7-3-2 от 24.10.2021г</t>
  </si>
  <si>
    <t xml:space="preserve">к решению Собрания представителей Алагирского района"О внесении измененийв решение Собрания представителей "О бюджете муниципального образования Алагирский район на 2021 год и на плановый период 2022 и 2023 годов"№ 7-3-2 от 24.10.2021г </t>
  </si>
</sst>
</file>

<file path=xl/styles.xml><?xml version="1.0" encoding="utf-8"?>
<styleSheet xmlns="http://schemas.openxmlformats.org/spreadsheetml/2006/main">
  <numFmts count="1">
    <numFmt numFmtId="164" formatCode="#,##0.0"/>
  </numFmts>
  <fonts count="37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333333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1" fillId="0" borderId="0"/>
    <xf numFmtId="0" fontId="11" fillId="0" borderId="0"/>
    <xf numFmtId="0" fontId="1" fillId="0" borderId="0"/>
    <xf numFmtId="0" fontId="26" fillId="0" borderId="6">
      <alignment vertical="top" wrapText="1"/>
    </xf>
    <xf numFmtId="49" fontId="28" fillId="0" borderId="6">
      <alignment horizontal="center" vertical="top" shrinkToFit="1"/>
    </xf>
    <xf numFmtId="4" fontId="26" fillId="4" borderId="6">
      <alignment horizontal="right" vertical="top" shrinkToFit="1"/>
    </xf>
    <xf numFmtId="49" fontId="31" fillId="0" borderId="6">
      <alignment horizontal="center"/>
    </xf>
    <xf numFmtId="0" fontId="31" fillId="0" borderId="7">
      <alignment horizontal="left" wrapText="1" indent="2"/>
    </xf>
  </cellStyleXfs>
  <cellXfs count="304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5" fillId="0" borderId="0" xfId="0" applyFont="1"/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9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3" fillId="0" borderId="0" xfId="0" applyFont="1"/>
    <xf numFmtId="0" fontId="27" fillId="0" borderId="0" xfId="0" applyFont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2" fillId="0" borderId="1" xfId="3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5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justify" vertical="top" wrapText="1"/>
    </xf>
    <xf numFmtId="0" fontId="27" fillId="0" borderId="1" xfId="8" applyNumberFormat="1" applyFont="1" applyBorder="1" applyAlignment="1" applyProtection="1">
      <alignment vertical="top" wrapText="1"/>
    </xf>
    <xf numFmtId="0" fontId="3" fillId="0" borderId="1" xfId="3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3" fillId="0" borderId="0" xfId="3" applyFont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3" applyFont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3" fillId="0" borderId="1" xfId="3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10" fillId="0" borderId="1" xfId="3" applyFont="1" applyFill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25" fillId="0" borderId="1" xfId="3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49" fontId="29" fillId="3" borderId="1" xfId="0" applyNumberFormat="1" applyFont="1" applyFill="1" applyBorder="1" applyAlignment="1">
      <alignment vertical="top" wrapText="1"/>
    </xf>
    <xf numFmtId="0" fontId="3" fillId="3" borderId="1" xfId="3" applyFont="1" applyFill="1" applyBorder="1" applyAlignment="1">
      <alignment horizontal="left" vertical="top" wrapText="1"/>
    </xf>
    <xf numFmtId="0" fontId="2" fillId="3" borderId="1" xfId="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0" fillId="3" borderId="1" xfId="3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17" fillId="0" borderId="1" xfId="3" applyFont="1" applyBorder="1" applyAlignment="1">
      <alignment vertical="top" wrapText="1"/>
    </xf>
    <xf numFmtId="0" fontId="15" fillId="0" borderId="1" xfId="3" applyFont="1" applyFill="1" applyBorder="1" applyAlignment="1">
      <alignment horizontal="left" vertical="top" wrapText="1"/>
    </xf>
    <xf numFmtId="0" fontId="12" fillId="0" borderId="1" xfId="3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4" fontId="3" fillId="0" borderId="1" xfId="3" applyNumberFormat="1" applyFont="1" applyFill="1" applyBorder="1" applyAlignment="1">
      <alignment horizontal="center" vertical="top" wrapText="1"/>
    </xf>
    <xf numFmtId="49" fontId="3" fillId="0" borderId="1" xfId="3" applyNumberFormat="1" applyFont="1" applyFill="1" applyBorder="1" applyAlignment="1">
      <alignment horizontal="center" vertical="top" wrapText="1"/>
    </xf>
    <xf numFmtId="4" fontId="2" fillId="0" borderId="1" xfId="3" applyNumberFormat="1" applyFont="1" applyFill="1" applyBorder="1" applyAlignment="1">
      <alignment horizontal="center" vertical="top" wrapText="1"/>
    </xf>
    <xf numFmtId="49" fontId="2" fillId="0" borderId="1" xfId="3" applyNumberFormat="1" applyFont="1" applyFill="1" applyBorder="1" applyAlignment="1">
      <alignment horizontal="center" vertical="top" wrapText="1"/>
    </xf>
    <xf numFmtId="164" fontId="2" fillId="0" borderId="1" xfId="3" applyNumberFormat="1" applyFont="1" applyFill="1" applyBorder="1" applyAlignment="1">
      <alignment horizontal="center" vertical="top" wrapText="1"/>
    </xf>
    <xf numFmtId="49" fontId="17" fillId="0" borderId="1" xfId="3" applyNumberFormat="1" applyFont="1" applyFill="1" applyBorder="1" applyAlignment="1">
      <alignment horizontal="center" vertical="top"/>
    </xf>
    <xf numFmtId="49" fontId="3" fillId="0" borderId="1" xfId="3" applyNumberFormat="1" applyFont="1" applyBorder="1" applyAlignment="1">
      <alignment horizontal="center" vertical="top" wrapText="1"/>
    </xf>
    <xf numFmtId="49" fontId="2" fillId="0" borderId="1" xfId="3" applyNumberFormat="1" applyFont="1" applyBorder="1" applyAlignment="1">
      <alignment horizontal="center" vertical="top" wrapText="1"/>
    </xf>
    <xf numFmtId="49" fontId="10" fillId="0" borderId="1" xfId="3" applyNumberFormat="1" applyFont="1" applyFill="1" applyBorder="1" applyAlignment="1">
      <alignment horizontal="center" vertical="top"/>
    </xf>
    <xf numFmtId="49" fontId="2" fillId="3" borderId="1" xfId="3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7" fillId="0" borderId="1" xfId="3" applyFont="1" applyFill="1" applyBorder="1" applyAlignment="1">
      <alignment vertical="top" wrapText="1"/>
    </xf>
    <xf numFmtId="164" fontId="2" fillId="0" borderId="0" xfId="0" applyNumberFormat="1" applyFont="1" applyAlignment="1">
      <alignment horizontal="right" vertical="top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164" fontId="0" fillId="0" borderId="0" xfId="0" applyNumberFormat="1"/>
    <xf numFmtId="0" fontId="2" fillId="0" borderId="1" xfId="0" applyFont="1" applyFill="1" applyBorder="1" applyAlignment="1">
      <alignment horizontal="left" vertical="top"/>
    </xf>
    <xf numFmtId="164" fontId="3" fillId="0" borderId="1" xfId="3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 wrapText="1"/>
    </xf>
    <xf numFmtId="164" fontId="10" fillId="0" borderId="1" xfId="3" applyNumberFormat="1" applyFont="1" applyFill="1" applyBorder="1" applyAlignment="1">
      <alignment horizontal="center" vertical="top"/>
    </xf>
    <xf numFmtId="164" fontId="17" fillId="0" borderId="1" xfId="3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10" fillId="3" borderId="1" xfId="3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49" fontId="27" fillId="0" borderId="1" xfId="7" applyNumberFormat="1" applyFont="1" applyBorder="1" applyAlignment="1" applyProtection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30" fillId="3" borderId="1" xfId="0" applyFont="1" applyFill="1" applyBorder="1" applyAlignment="1">
      <alignment horizontal="center" vertical="top"/>
    </xf>
    <xf numFmtId="0" fontId="30" fillId="3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top"/>
    </xf>
    <xf numFmtId="0" fontId="32" fillId="0" borderId="0" xfId="0" applyFont="1" applyAlignment="1">
      <alignment vertical="top"/>
    </xf>
    <xf numFmtId="164" fontId="1" fillId="0" borderId="0" xfId="0" applyNumberFormat="1" applyFont="1"/>
    <xf numFmtId="164" fontId="0" fillId="0" borderId="0" xfId="0" applyNumberFormat="1" applyAlignment="1">
      <alignment horizontal="center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3" fillId="0" borderId="1" xfId="0" applyFont="1" applyBorder="1" applyAlignment="1">
      <alignment vertical="top" wrapText="1"/>
    </xf>
    <xf numFmtId="164" fontId="2" fillId="5" borderId="1" xfId="3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10" fillId="0" borderId="1" xfId="3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2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vertical="top"/>
    </xf>
    <xf numFmtId="4" fontId="3" fillId="0" borderId="0" xfId="3" applyNumberFormat="1" applyFont="1" applyAlignment="1">
      <alignment horizontal="center" vertical="top" wrapText="1"/>
    </xf>
    <xf numFmtId="0" fontId="3" fillId="0" borderId="1" xfId="3" applyFont="1" applyBorder="1" applyAlignment="1">
      <alignment horizontal="center" vertical="top" wrapText="1"/>
    </xf>
    <xf numFmtId="0" fontId="2" fillId="0" borderId="1" xfId="3" applyFont="1" applyFill="1" applyBorder="1" applyAlignment="1">
      <alignment horizontal="center" vertical="top" wrapText="1"/>
    </xf>
    <xf numFmtId="49" fontId="2" fillId="0" borderId="2" xfId="3" applyNumberFormat="1" applyFont="1" applyFill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top" wrapText="1"/>
    </xf>
    <xf numFmtId="0" fontId="3" fillId="0" borderId="5" xfId="3" applyFont="1" applyBorder="1" applyAlignment="1">
      <alignment horizontal="center" vertical="top" wrapText="1"/>
    </xf>
    <xf numFmtId="4" fontId="3" fillId="0" borderId="1" xfId="3" applyNumberFormat="1" applyFont="1" applyBorder="1" applyAlignment="1">
      <alignment horizontal="center" vertical="top" wrapText="1"/>
    </xf>
    <xf numFmtId="0" fontId="2" fillId="0" borderId="5" xfId="3" applyFont="1" applyBorder="1" applyAlignment="1">
      <alignment horizontal="center" vertical="top" wrapText="1"/>
    </xf>
    <xf numFmtId="4" fontId="10" fillId="0" borderId="1" xfId="3" applyNumberFormat="1" applyFont="1" applyFill="1" applyBorder="1" applyAlignment="1">
      <alignment horizontal="center" vertical="top"/>
    </xf>
    <xf numFmtId="0" fontId="17" fillId="0" borderId="1" xfId="3" applyNumberFormat="1" applyFont="1" applyFill="1" applyBorder="1" applyAlignment="1">
      <alignment horizontal="center" vertical="top"/>
    </xf>
    <xf numFmtId="4" fontId="17" fillId="0" borderId="1" xfId="3" applyNumberFormat="1" applyFont="1" applyFill="1" applyBorder="1" applyAlignment="1">
      <alignment horizontal="center" vertical="top"/>
    </xf>
    <xf numFmtId="0" fontId="3" fillId="3" borderId="1" xfId="3" applyFont="1" applyFill="1" applyBorder="1" applyAlignment="1">
      <alignment horizontal="center" vertical="top" wrapText="1"/>
    </xf>
    <xf numFmtId="49" fontId="10" fillId="3" borderId="1" xfId="3" applyNumberFormat="1" applyFont="1" applyFill="1" applyBorder="1" applyAlignment="1">
      <alignment horizontal="center" vertical="top"/>
    </xf>
    <xf numFmtId="0" fontId="2" fillId="3" borderId="1" xfId="3" applyFont="1" applyFill="1" applyBorder="1" applyAlignment="1">
      <alignment horizontal="center" vertical="top" wrapText="1"/>
    </xf>
    <xf numFmtId="49" fontId="3" fillId="3" borderId="1" xfId="3" applyNumberFormat="1" applyFont="1" applyFill="1" applyBorder="1" applyAlignment="1">
      <alignment horizontal="center" vertical="top" wrapText="1"/>
    </xf>
    <xf numFmtId="164" fontId="17" fillId="3" borderId="1" xfId="3" applyNumberFormat="1" applyFont="1" applyFill="1" applyBorder="1" applyAlignment="1">
      <alignment horizontal="center" vertical="top"/>
    </xf>
    <xf numFmtId="0" fontId="17" fillId="0" borderId="1" xfId="3" applyFont="1" applyBorder="1" applyAlignment="1">
      <alignment horizontal="center" vertical="top" wrapText="1"/>
    </xf>
    <xf numFmtId="164" fontId="2" fillId="0" borderId="0" xfId="0" applyNumberFormat="1" applyFont="1" applyFill="1" applyAlignment="1">
      <alignment vertical="top"/>
    </xf>
    <xf numFmtId="0" fontId="2" fillId="0" borderId="0" xfId="0" applyFont="1" applyAlignment="1">
      <alignment horizontal="center" vertical="top"/>
    </xf>
    <xf numFmtId="164" fontId="12" fillId="0" borderId="1" xfId="0" applyNumberFormat="1" applyFont="1" applyBorder="1" applyAlignment="1">
      <alignment horizontal="center" vertical="top"/>
    </xf>
    <xf numFmtId="164" fontId="34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3" fillId="0" borderId="0" xfId="3" applyFont="1" applyAlignment="1">
      <alignment vertical="top" wrapText="1"/>
    </xf>
    <xf numFmtId="0" fontId="15" fillId="0" borderId="0" xfId="0" applyFont="1" applyFill="1" applyAlignment="1">
      <alignment horizontal="right" vertical="top" wrapText="1"/>
    </xf>
    <xf numFmtId="0" fontId="1" fillId="0" borderId="9" xfId="0" applyFont="1" applyFill="1" applyBorder="1" applyAlignment="1">
      <alignment vertical="top"/>
    </xf>
    <xf numFmtId="4" fontId="1" fillId="0" borderId="9" xfId="0" applyNumberFormat="1" applyFont="1" applyFill="1" applyBorder="1" applyAlignment="1">
      <alignment vertical="top"/>
    </xf>
    <xf numFmtId="0" fontId="33" fillId="0" borderId="0" xfId="3" applyFont="1" applyAlignment="1">
      <alignment horizontal="center" vertical="top" wrapText="1"/>
    </xf>
    <xf numFmtId="0" fontId="33" fillId="0" borderId="1" xfId="3" applyFont="1" applyFill="1" applyBorder="1" applyAlignment="1">
      <alignment horizontal="center" vertical="top" wrapText="1"/>
    </xf>
    <xf numFmtId="0" fontId="33" fillId="0" borderId="1" xfId="3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3" applyFont="1" applyFill="1" applyBorder="1" applyAlignment="1">
      <alignment vertical="top" wrapText="1"/>
    </xf>
    <xf numFmtId="0" fontId="15" fillId="0" borderId="1" xfId="3" applyFont="1" applyBorder="1" applyAlignment="1">
      <alignment horizontal="left" vertical="top" wrapText="1"/>
    </xf>
    <xf numFmtId="0" fontId="33" fillId="0" borderId="1" xfId="3" applyFont="1" applyFill="1" applyBorder="1" applyAlignment="1">
      <alignment vertical="top" wrapText="1"/>
    </xf>
    <xf numFmtId="0" fontId="33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vertical="top" wrapText="1"/>
    </xf>
    <xf numFmtId="0" fontId="15" fillId="0" borderId="1" xfId="3" applyFont="1" applyBorder="1" applyAlignment="1">
      <alignment vertical="top" wrapText="1"/>
    </xf>
    <xf numFmtId="0" fontId="33" fillId="0" borderId="1" xfId="0" applyFont="1" applyBorder="1" applyAlignment="1">
      <alignment vertical="top" wrapText="1"/>
    </xf>
    <xf numFmtId="0" fontId="35" fillId="0" borderId="1" xfId="3" applyFont="1" applyFill="1" applyBorder="1" applyAlignment="1">
      <alignment horizontal="left" vertical="top" wrapText="1"/>
    </xf>
    <xf numFmtId="0" fontId="20" fillId="0" borderId="1" xfId="3" applyFont="1" applyFill="1" applyBorder="1" applyAlignment="1">
      <alignment vertical="top" wrapText="1"/>
    </xf>
    <xf numFmtId="0" fontId="33" fillId="0" borderId="1" xfId="3" applyFont="1" applyBorder="1" applyAlignment="1">
      <alignment vertical="top" wrapText="1"/>
    </xf>
    <xf numFmtId="0" fontId="25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164" fontId="15" fillId="0" borderId="0" xfId="0" applyNumberFormat="1" applyFont="1" applyAlignment="1">
      <alignment horizontal="right" vertical="top" wrapText="1"/>
    </xf>
    <xf numFmtId="164" fontId="2" fillId="0" borderId="1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0" fontId="16" fillId="0" borderId="0" xfId="0" applyFont="1" applyAlignment="1">
      <alignment vertical="top"/>
    </xf>
    <xf numFmtId="0" fontId="16" fillId="0" borderId="0" xfId="0" applyFont="1"/>
    <xf numFmtId="4" fontId="16" fillId="0" borderId="0" xfId="0" applyNumberFormat="1" applyFont="1" applyFill="1" applyAlignment="1">
      <alignment vertical="top"/>
    </xf>
    <xf numFmtId="4" fontId="16" fillId="0" borderId="0" xfId="0" applyNumberFormat="1" applyFont="1" applyAlignment="1">
      <alignment vertical="top"/>
    </xf>
    <xf numFmtId="0" fontId="2" fillId="3" borderId="0" xfId="0" applyFont="1" applyFill="1" applyBorder="1" applyAlignment="1">
      <alignment vertical="top" wrapText="1"/>
    </xf>
    <xf numFmtId="0" fontId="16" fillId="0" borderId="0" xfId="0" applyFont="1" applyAlignment="1">
      <alignment horizontal="right" vertical="top" wrapText="1"/>
    </xf>
    <xf numFmtId="0" fontId="4" fillId="0" borderId="0" xfId="0" applyFont="1" applyAlignment="1">
      <alignment vertical="top"/>
    </xf>
    <xf numFmtId="0" fontId="16" fillId="0" borderId="0" xfId="0" applyFont="1" applyFill="1" applyAlignment="1">
      <alignment horizontal="right" vertical="top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164" fontId="3" fillId="0" borderId="1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64" fontId="2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164" fontId="2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164" fontId="3" fillId="0" borderId="3" xfId="3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vertical="top"/>
    </xf>
    <xf numFmtId="164" fontId="2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/>
    </xf>
    <xf numFmtId="164" fontId="9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vertical="top"/>
    </xf>
    <xf numFmtId="0" fontId="14" fillId="0" borderId="1" xfId="0" applyFont="1" applyBorder="1"/>
    <xf numFmtId="0" fontId="11" fillId="0" borderId="1" xfId="0" applyFont="1" applyBorder="1"/>
    <xf numFmtId="0" fontId="5" fillId="0" borderId="1" xfId="0" applyFont="1" applyBorder="1"/>
    <xf numFmtId="0" fontId="13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18" fillId="0" borderId="1" xfId="0" applyFont="1" applyBorder="1"/>
    <xf numFmtId="0" fontId="18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9" fillId="0" borderId="1" xfId="0" applyFont="1" applyBorder="1"/>
    <xf numFmtId="0" fontId="0" fillId="0" borderId="1" xfId="0" applyBorder="1" applyAlignment="1">
      <alignment vertical="center"/>
    </xf>
    <xf numFmtId="164" fontId="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34" fillId="0" borderId="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164" fontId="2" fillId="0" borderId="4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164" fontId="3" fillId="0" borderId="0" xfId="0" applyNumberFormat="1" applyFont="1" applyAlignment="1">
      <alignment horizontal="right" vertical="top"/>
    </xf>
    <xf numFmtId="0" fontId="0" fillId="0" borderId="0" xfId="0" applyAlignment="1"/>
    <xf numFmtId="164" fontId="15" fillId="0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/>
    <xf numFmtId="0" fontId="36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16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/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Fill="1" applyAlignment="1">
      <alignment horizontal="right" vertical="top" wrapText="1"/>
    </xf>
    <xf numFmtId="0" fontId="0" fillId="0" borderId="0" xfId="0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3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4" xfId="3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Alignment="1">
      <alignment horizontal="right" wrapText="1"/>
    </xf>
    <xf numFmtId="0" fontId="1" fillId="0" borderId="0" xfId="0" applyFont="1" applyAlignment="1"/>
    <xf numFmtId="0" fontId="16" fillId="0" borderId="0" xfId="0" applyFont="1" applyFill="1" applyAlignment="1">
      <alignment horizontal="right"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0" fontId="16" fillId="0" borderId="0" xfId="0" applyFont="1" applyAlignment="1">
      <alignment vertical="top"/>
    </xf>
    <xf numFmtId="0" fontId="24" fillId="0" borderId="0" xfId="0" applyFont="1" applyFill="1" applyAlignment="1">
      <alignment horizontal="center" wrapText="1"/>
    </xf>
    <xf numFmtId="164" fontId="3" fillId="0" borderId="4" xfId="3" applyNumberFormat="1" applyFont="1" applyBorder="1" applyAlignment="1">
      <alignment horizontal="right" vertical="top"/>
    </xf>
    <xf numFmtId="164" fontId="2" fillId="0" borderId="4" xfId="0" applyNumberFormat="1" applyFont="1" applyBorder="1" applyAlignment="1">
      <alignment horizontal="right"/>
    </xf>
    <xf numFmtId="0" fontId="0" fillId="0" borderId="4" xfId="0" applyBorder="1" applyAlignment="1"/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/>
    <xf numFmtId="164" fontId="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164" fontId="16" fillId="0" borderId="0" xfId="0" applyNumberFormat="1" applyFont="1" applyFill="1" applyAlignment="1">
      <alignment horizontal="right" vertical="top" wrapText="1"/>
    </xf>
    <xf numFmtId="0" fontId="2" fillId="0" borderId="0" xfId="0" applyFont="1" applyAlignme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top"/>
    </xf>
    <xf numFmtId="0" fontId="8" fillId="0" borderId="0" xfId="0" applyFont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right" vertical="top" wrapText="1"/>
    </xf>
    <xf numFmtId="0" fontId="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9">
    <cellStyle name="xl31" xfId="8"/>
    <cellStyle name="xl33" xfId="4"/>
    <cellStyle name="xl34" xfId="5"/>
    <cellStyle name="xl35" xfId="6"/>
    <cellStyle name="xl43" xfId="7"/>
    <cellStyle name="Обычный" xfId="0" builtinId="0"/>
    <cellStyle name="Обычный 4" xfId="1"/>
    <cellStyle name="Обычный 5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4"/>
  <sheetViews>
    <sheetView topLeftCell="A57" workbookViewId="0">
      <selection activeCell="A64" sqref="A64"/>
    </sheetView>
  </sheetViews>
  <sheetFormatPr defaultRowHeight="15"/>
  <cols>
    <col min="1" max="1" width="23" style="110" customWidth="1"/>
    <col min="2" max="2" width="44.28515625" style="94" customWidth="1"/>
    <col min="3" max="3" width="14.140625" style="122" hidden="1" customWidth="1"/>
    <col min="4" max="4" width="13.140625" style="123" hidden="1" customWidth="1"/>
    <col min="5" max="5" width="10" style="123" hidden="1" customWidth="1"/>
    <col min="6" max="6" width="16.5703125" style="123" hidden="1" customWidth="1"/>
    <col min="7" max="7" width="12.7109375" style="123" hidden="1" customWidth="1"/>
    <col min="8" max="8" width="15.28515625" style="123" hidden="1" customWidth="1"/>
    <col min="9" max="9" width="11.7109375" style="192" hidden="1" customWidth="1"/>
    <col min="10" max="10" width="14.28515625" style="123" customWidth="1"/>
    <col min="11" max="11" width="10.85546875" style="123" customWidth="1"/>
    <col min="12" max="13" width="13.28515625" style="216" customWidth="1"/>
    <col min="14" max="14" width="12.140625" style="14" customWidth="1"/>
  </cols>
  <sheetData>
    <row r="2" spans="1:14" ht="12.75">
      <c r="D2" s="240" t="s">
        <v>754</v>
      </c>
      <c r="E2" s="240"/>
      <c r="F2" s="240"/>
      <c r="G2" s="240"/>
      <c r="H2" s="240"/>
      <c r="I2" s="241"/>
      <c r="J2" s="241"/>
      <c r="K2" s="241"/>
      <c r="L2" s="241"/>
      <c r="M2" s="241"/>
      <c r="N2" s="241"/>
    </row>
    <row r="3" spans="1:14" ht="72" customHeight="1">
      <c r="A3" s="174"/>
      <c r="B3" s="175"/>
      <c r="C3" s="242" t="s">
        <v>806</v>
      </c>
      <c r="D3" s="243"/>
      <c r="E3" s="243"/>
      <c r="F3" s="243"/>
      <c r="G3" s="243"/>
      <c r="H3" s="243"/>
      <c r="I3" s="244"/>
      <c r="J3" s="244"/>
      <c r="K3" s="244"/>
      <c r="L3" s="244"/>
      <c r="M3" s="244"/>
      <c r="N3" s="244"/>
    </row>
    <row r="4" spans="1:14" ht="16.5" customHeight="1">
      <c r="A4" s="245" t="s">
        <v>176</v>
      </c>
      <c r="B4" s="245"/>
      <c r="C4" s="245"/>
      <c r="D4" s="246"/>
      <c r="E4" s="246"/>
      <c r="F4" s="246"/>
      <c r="G4" s="246"/>
      <c r="H4" s="246"/>
      <c r="I4" s="241"/>
      <c r="J4" s="241"/>
      <c r="K4" s="241"/>
      <c r="L4" s="241"/>
      <c r="M4" s="241"/>
      <c r="N4" s="241"/>
    </row>
    <row r="5" spans="1:14" ht="67.5" customHeight="1">
      <c r="A5" s="176"/>
      <c r="B5" s="177"/>
      <c r="C5" s="247" t="s">
        <v>768</v>
      </c>
      <c r="D5" s="248"/>
      <c r="E5" s="248"/>
      <c r="F5" s="248"/>
      <c r="G5" s="248"/>
      <c r="H5" s="248"/>
      <c r="I5" s="249"/>
      <c r="J5" s="249"/>
      <c r="K5" s="249"/>
      <c r="L5" s="249"/>
      <c r="M5" s="249"/>
      <c r="N5" s="249"/>
    </row>
    <row r="6" spans="1:14" ht="32.25" customHeight="1">
      <c r="A6" s="252" t="s">
        <v>187</v>
      </c>
      <c r="B6" s="252"/>
      <c r="C6" s="252"/>
      <c r="D6" s="253"/>
      <c r="E6" s="253"/>
      <c r="F6" s="253"/>
      <c r="G6" s="253"/>
      <c r="H6" s="253"/>
      <c r="I6" s="241"/>
      <c r="J6" s="241"/>
      <c r="K6" s="241"/>
      <c r="L6" s="241"/>
      <c r="M6" s="241"/>
      <c r="N6" s="241"/>
    </row>
    <row r="7" spans="1:14" ht="17.25" customHeight="1">
      <c r="A7" s="250" t="s">
        <v>701</v>
      </c>
      <c r="B7" s="250"/>
      <c r="C7" s="250"/>
      <c r="D7" s="251"/>
      <c r="E7" s="251"/>
      <c r="F7" s="251"/>
      <c r="G7" s="251"/>
      <c r="H7" s="251"/>
      <c r="I7" s="241"/>
      <c r="J7" s="241"/>
      <c r="K7" s="241"/>
      <c r="L7" s="241"/>
      <c r="M7" s="241"/>
      <c r="N7" s="241"/>
    </row>
    <row r="8" spans="1:14" ht="22.5" customHeight="1">
      <c r="B8" s="95"/>
      <c r="C8" s="237" t="s">
        <v>52</v>
      </c>
      <c r="D8" s="238"/>
      <c r="E8" s="238"/>
      <c r="F8" s="238"/>
      <c r="G8" s="238"/>
      <c r="H8" s="239"/>
    </row>
    <row r="9" spans="1:14" ht="53.25" customHeight="1">
      <c r="A9" s="81" t="s">
        <v>210</v>
      </c>
      <c r="B9" s="96" t="s">
        <v>294</v>
      </c>
      <c r="C9" s="82" t="s">
        <v>616</v>
      </c>
      <c r="D9" s="90" t="s">
        <v>751</v>
      </c>
      <c r="E9" s="90" t="s">
        <v>751</v>
      </c>
      <c r="F9" s="82" t="s">
        <v>616</v>
      </c>
      <c r="G9" s="90" t="s">
        <v>751</v>
      </c>
      <c r="H9" s="90" t="s">
        <v>616</v>
      </c>
      <c r="I9" s="90" t="s">
        <v>751</v>
      </c>
      <c r="J9" s="191" t="s">
        <v>616</v>
      </c>
      <c r="K9" s="191" t="s">
        <v>790</v>
      </c>
      <c r="L9" s="90" t="s">
        <v>751</v>
      </c>
      <c r="M9" s="90" t="s">
        <v>791</v>
      </c>
      <c r="N9" s="191" t="s">
        <v>758</v>
      </c>
    </row>
    <row r="10" spans="1:14" ht="29.25" customHeight="1">
      <c r="A10" s="236" t="s">
        <v>57</v>
      </c>
      <c r="B10" s="236"/>
      <c r="C10" s="82">
        <f>SUM(C11,C20,C31,C34,C37,C43,C51,C57,C15)</f>
        <v>386120</v>
      </c>
      <c r="D10" s="91"/>
      <c r="E10" s="91"/>
      <c r="F10" s="90">
        <f>C10+D10+E10</f>
        <v>386120</v>
      </c>
      <c r="G10" s="91"/>
      <c r="H10" s="90">
        <f>C10+D10</f>
        <v>386120</v>
      </c>
      <c r="I10" s="194">
        <f>I11+I15+I20+I31+I34</f>
        <v>59000</v>
      </c>
      <c r="J10" s="90">
        <f>H10+I10</f>
        <v>445120</v>
      </c>
      <c r="K10" s="90"/>
      <c r="L10" s="211">
        <f>L20+L31</f>
        <v>17500</v>
      </c>
      <c r="M10" s="211"/>
      <c r="N10" s="211">
        <f>J10+L10</f>
        <v>462620</v>
      </c>
    </row>
    <row r="11" spans="1:14" ht="30.75" customHeight="1">
      <c r="A11" s="96" t="s">
        <v>123</v>
      </c>
      <c r="B11" s="97" t="s">
        <v>111</v>
      </c>
      <c r="C11" s="82">
        <f>C12</f>
        <v>88622</v>
      </c>
      <c r="D11" s="91"/>
      <c r="E11" s="91"/>
      <c r="F11" s="90">
        <f t="shared" ref="F11:F75" si="0">C11+D11+E11</f>
        <v>88622</v>
      </c>
      <c r="G11" s="91"/>
      <c r="H11" s="90">
        <f t="shared" ref="H11:H60" si="1">C11+D11</f>
        <v>88622</v>
      </c>
      <c r="I11" s="193"/>
      <c r="J11" s="90">
        <f t="shared" ref="J11:J75" si="2">H11+I11</f>
        <v>88622</v>
      </c>
      <c r="K11" s="90"/>
      <c r="L11" s="210"/>
      <c r="M11" s="210"/>
      <c r="N11" s="211">
        <f t="shared" ref="N11:N71" si="3">J11+L11</f>
        <v>88622</v>
      </c>
    </row>
    <row r="12" spans="1:14" ht="27" customHeight="1">
      <c r="A12" s="98" t="s">
        <v>120</v>
      </c>
      <c r="B12" s="84" t="s">
        <v>282</v>
      </c>
      <c r="C12" s="86">
        <f>SUM(C13,C14)</f>
        <v>88622</v>
      </c>
      <c r="D12" s="91"/>
      <c r="E12" s="91"/>
      <c r="F12" s="90">
        <f t="shared" si="0"/>
        <v>88622</v>
      </c>
      <c r="G12" s="91"/>
      <c r="H12" s="91">
        <f t="shared" si="1"/>
        <v>88622</v>
      </c>
      <c r="I12" s="193"/>
      <c r="J12" s="91">
        <f t="shared" si="2"/>
        <v>88622</v>
      </c>
      <c r="K12" s="91"/>
      <c r="L12" s="210"/>
      <c r="M12" s="210"/>
      <c r="N12" s="210">
        <f t="shared" si="3"/>
        <v>88622</v>
      </c>
    </row>
    <row r="13" spans="1:14" ht="68.25" hidden="1" customHeight="1">
      <c r="A13" s="98" t="s">
        <v>124</v>
      </c>
      <c r="B13" s="28" t="s">
        <v>2</v>
      </c>
      <c r="C13" s="86">
        <v>71500</v>
      </c>
      <c r="D13" s="91"/>
      <c r="E13" s="91"/>
      <c r="F13" s="90">
        <f t="shared" si="0"/>
        <v>71500</v>
      </c>
      <c r="G13" s="91"/>
      <c r="H13" s="91">
        <f t="shared" si="1"/>
        <v>71500</v>
      </c>
      <c r="I13" s="193"/>
      <c r="J13" s="91">
        <f t="shared" si="2"/>
        <v>71500</v>
      </c>
      <c r="K13" s="91"/>
      <c r="L13" s="210"/>
      <c r="M13" s="210"/>
      <c r="N13" s="210">
        <f t="shared" si="3"/>
        <v>71500</v>
      </c>
    </row>
    <row r="14" spans="1:14" ht="57" hidden="1" customHeight="1">
      <c r="A14" s="98" t="s">
        <v>124</v>
      </c>
      <c r="B14" s="28" t="s">
        <v>38</v>
      </c>
      <c r="C14" s="124">
        <v>17122</v>
      </c>
      <c r="D14" s="91"/>
      <c r="E14" s="91"/>
      <c r="F14" s="90">
        <f t="shared" si="0"/>
        <v>17122</v>
      </c>
      <c r="G14" s="91"/>
      <c r="H14" s="91">
        <f t="shared" si="1"/>
        <v>17122</v>
      </c>
      <c r="I14" s="193"/>
      <c r="J14" s="91">
        <f t="shared" si="2"/>
        <v>17122</v>
      </c>
      <c r="K14" s="91"/>
      <c r="L14" s="210"/>
      <c r="M14" s="210"/>
      <c r="N14" s="210">
        <f t="shared" si="3"/>
        <v>17122</v>
      </c>
    </row>
    <row r="15" spans="1:14" ht="33" customHeight="1">
      <c r="A15" s="81" t="s">
        <v>211</v>
      </c>
      <c r="B15" s="40" t="s">
        <v>35</v>
      </c>
      <c r="C15" s="125">
        <f>SUM(C16:C19)</f>
        <v>18872</v>
      </c>
      <c r="D15" s="91"/>
      <c r="E15" s="91"/>
      <c r="F15" s="90">
        <f t="shared" si="0"/>
        <v>18872</v>
      </c>
      <c r="G15" s="91"/>
      <c r="H15" s="90">
        <f t="shared" si="1"/>
        <v>18872</v>
      </c>
      <c r="I15" s="193"/>
      <c r="J15" s="90">
        <f t="shared" si="2"/>
        <v>18872</v>
      </c>
      <c r="K15" s="90"/>
      <c r="L15" s="210"/>
      <c r="M15" s="210"/>
      <c r="N15" s="211">
        <f t="shared" si="3"/>
        <v>18872</v>
      </c>
    </row>
    <row r="16" spans="1:14" ht="55.5" hidden="1" customHeight="1">
      <c r="A16" s="98" t="s">
        <v>529</v>
      </c>
      <c r="B16" s="34" t="s">
        <v>530</v>
      </c>
      <c r="C16" s="91">
        <v>8665</v>
      </c>
      <c r="D16" s="91"/>
      <c r="E16" s="91"/>
      <c r="F16" s="90">
        <f t="shared" si="0"/>
        <v>8665</v>
      </c>
      <c r="G16" s="91"/>
      <c r="H16" s="91">
        <f t="shared" si="1"/>
        <v>8665</v>
      </c>
      <c r="I16" s="193"/>
      <c r="J16" s="91">
        <f t="shared" si="2"/>
        <v>8665</v>
      </c>
      <c r="K16" s="91"/>
      <c r="L16" s="210"/>
      <c r="M16" s="210"/>
      <c r="N16" s="210">
        <f t="shared" si="3"/>
        <v>8665</v>
      </c>
    </row>
    <row r="17" spans="1:14" ht="66.75" hidden="1" customHeight="1">
      <c r="A17" s="98" t="s">
        <v>531</v>
      </c>
      <c r="B17" s="34" t="s">
        <v>532</v>
      </c>
      <c r="C17" s="91">
        <v>49</v>
      </c>
      <c r="D17" s="91"/>
      <c r="E17" s="91"/>
      <c r="F17" s="90">
        <f t="shared" si="0"/>
        <v>49</v>
      </c>
      <c r="G17" s="91"/>
      <c r="H17" s="91">
        <f t="shared" si="1"/>
        <v>49</v>
      </c>
      <c r="I17" s="193"/>
      <c r="J17" s="91">
        <f t="shared" si="2"/>
        <v>49</v>
      </c>
      <c r="K17" s="91"/>
      <c r="L17" s="210"/>
      <c r="M17" s="210"/>
      <c r="N17" s="210">
        <f t="shared" si="3"/>
        <v>49</v>
      </c>
    </row>
    <row r="18" spans="1:14" ht="53.25" hidden="1" customHeight="1">
      <c r="A18" s="98" t="s">
        <v>533</v>
      </c>
      <c r="B18" s="34" t="s">
        <v>534</v>
      </c>
      <c r="C18" s="91">
        <v>11399</v>
      </c>
      <c r="D18" s="91"/>
      <c r="E18" s="91"/>
      <c r="F18" s="90">
        <f t="shared" si="0"/>
        <v>11399</v>
      </c>
      <c r="G18" s="91"/>
      <c r="H18" s="91">
        <f t="shared" si="1"/>
        <v>11399</v>
      </c>
      <c r="I18" s="193"/>
      <c r="J18" s="91">
        <f t="shared" si="2"/>
        <v>11399</v>
      </c>
      <c r="K18" s="91"/>
      <c r="L18" s="210"/>
      <c r="M18" s="210"/>
      <c r="N18" s="210">
        <f t="shared" si="3"/>
        <v>11399</v>
      </c>
    </row>
    <row r="19" spans="1:14" ht="52.5" hidden="1" customHeight="1">
      <c r="A19" s="98" t="s">
        <v>535</v>
      </c>
      <c r="B19" s="34" t="s">
        <v>536</v>
      </c>
      <c r="C19" s="91">
        <v>-1241</v>
      </c>
      <c r="D19" s="91"/>
      <c r="E19" s="91"/>
      <c r="F19" s="90">
        <f t="shared" si="0"/>
        <v>-1241</v>
      </c>
      <c r="G19" s="91"/>
      <c r="H19" s="91">
        <f t="shared" si="1"/>
        <v>-1241</v>
      </c>
      <c r="I19" s="193"/>
      <c r="J19" s="91">
        <f t="shared" si="2"/>
        <v>-1241</v>
      </c>
      <c r="K19" s="91"/>
      <c r="L19" s="210"/>
      <c r="M19" s="210"/>
      <c r="N19" s="210">
        <f t="shared" si="3"/>
        <v>-1241</v>
      </c>
    </row>
    <row r="20" spans="1:14" ht="24" customHeight="1">
      <c r="A20" s="96" t="s">
        <v>315</v>
      </c>
      <c r="B20" s="40" t="s">
        <v>18</v>
      </c>
      <c r="C20" s="82">
        <f>SUM(C21,C26,C28,C30)</f>
        <v>26658</v>
      </c>
      <c r="D20" s="91"/>
      <c r="E20" s="91"/>
      <c r="F20" s="90">
        <f t="shared" si="0"/>
        <v>26658</v>
      </c>
      <c r="G20" s="91"/>
      <c r="H20" s="90">
        <f t="shared" si="1"/>
        <v>26658</v>
      </c>
      <c r="I20" s="193"/>
      <c r="J20" s="90">
        <f t="shared" si="2"/>
        <v>26658</v>
      </c>
      <c r="K20" s="90"/>
      <c r="L20" s="211">
        <f>L21+L26+L28+L30</f>
        <v>4500</v>
      </c>
      <c r="M20" s="211"/>
      <c r="N20" s="211">
        <f t="shared" si="3"/>
        <v>31158</v>
      </c>
    </row>
    <row r="21" spans="1:14" ht="29.25" customHeight="1">
      <c r="A21" s="93" t="s">
        <v>78</v>
      </c>
      <c r="B21" s="59" t="s">
        <v>43</v>
      </c>
      <c r="C21" s="126">
        <f>C22+C24</f>
        <v>21585</v>
      </c>
      <c r="D21" s="91"/>
      <c r="E21" s="91"/>
      <c r="F21" s="90">
        <f t="shared" si="0"/>
        <v>21585</v>
      </c>
      <c r="G21" s="91"/>
      <c r="H21" s="91">
        <f t="shared" si="1"/>
        <v>21585</v>
      </c>
      <c r="I21" s="193"/>
      <c r="J21" s="91">
        <f t="shared" si="2"/>
        <v>21585</v>
      </c>
      <c r="K21" s="91"/>
      <c r="L21" s="210">
        <f>L22</f>
        <v>3000</v>
      </c>
      <c r="M21" s="210"/>
      <c r="N21" s="210">
        <f t="shared" si="3"/>
        <v>24585</v>
      </c>
    </row>
    <row r="22" spans="1:14" ht="27.75" customHeight="1">
      <c r="A22" s="93" t="s">
        <v>86</v>
      </c>
      <c r="B22" s="59" t="s">
        <v>55</v>
      </c>
      <c r="C22" s="126">
        <f>C23</f>
        <v>10689</v>
      </c>
      <c r="D22" s="91"/>
      <c r="E22" s="91"/>
      <c r="F22" s="90">
        <f t="shared" si="0"/>
        <v>10689</v>
      </c>
      <c r="G22" s="91"/>
      <c r="H22" s="91">
        <f t="shared" si="1"/>
        <v>10689</v>
      </c>
      <c r="I22" s="193"/>
      <c r="J22" s="91">
        <f t="shared" si="2"/>
        <v>10689</v>
      </c>
      <c r="K22" s="91"/>
      <c r="L22" s="210">
        <f>L23</f>
        <v>3000</v>
      </c>
      <c r="M22" s="210"/>
      <c r="N22" s="210">
        <f t="shared" si="3"/>
        <v>13689</v>
      </c>
    </row>
    <row r="23" spans="1:14" ht="31.5" customHeight="1">
      <c r="A23" s="93" t="s">
        <v>213</v>
      </c>
      <c r="B23" s="59" t="s">
        <v>55</v>
      </c>
      <c r="C23" s="126">
        <v>10689</v>
      </c>
      <c r="D23" s="91"/>
      <c r="E23" s="91"/>
      <c r="F23" s="90">
        <f t="shared" si="0"/>
        <v>10689</v>
      </c>
      <c r="G23" s="91"/>
      <c r="H23" s="91">
        <f t="shared" si="1"/>
        <v>10689</v>
      </c>
      <c r="I23" s="193"/>
      <c r="J23" s="91">
        <f t="shared" si="2"/>
        <v>10689</v>
      </c>
      <c r="K23" s="91"/>
      <c r="L23" s="210">
        <f>L24</f>
        <v>3000</v>
      </c>
      <c r="M23" s="210"/>
      <c r="N23" s="210">
        <f t="shared" si="3"/>
        <v>13689</v>
      </c>
    </row>
    <row r="24" spans="1:14" ht="42.75" customHeight="1">
      <c r="A24" s="93" t="s">
        <v>87</v>
      </c>
      <c r="B24" s="59" t="s">
        <v>56</v>
      </c>
      <c r="C24" s="126">
        <f>C25</f>
        <v>10896</v>
      </c>
      <c r="D24" s="91"/>
      <c r="E24" s="91"/>
      <c r="F24" s="90">
        <f t="shared" si="0"/>
        <v>10896</v>
      </c>
      <c r="G24" s="91"/>
      <c r="H24" s="91">
        <f t="shared" si="1"/>
        <v>10896</v>
      </c>
      <c r="I24" s="193"/>
      <c r="J24" s="91">
        <f t="shared" si="2"/>
        <v>10896</v>
      </c>
      <c r="K24" s="91"/>
      <c r="L24" s="210">
        <f>L25</f>
        <v>3000</v>
      </c>
      <c r="M24" s="210"/>
      <c r="N24" s="210">
        <f t="shared" si="3"/>
        <v>13896</v>
      </c>
    </row>
    <row r="25" spans="1:14" ht="43.5" customHeight="1">
      <c r="A25" s="93" t="s">
        <v>214</v>
      </c>
      <c r="B25" s="59" t="s">
        <v>56</v>
      </c>
      <c r="C25" s="126">
        <v>10896</v>
      </c>
      <c r="D25" s="91"/>
      <c r="E25" s="91"/>
      <c r="F25" s="90">
        <f t="shared" si="0"/>
        <v>10896</v>
      </c>
      <c r="G25" s="91"/>
      <c r="H25" s="91">
        <f t="shared" si="1"/>
        <v>10896</v>
      </c>
      <c r="I25" s="193"/>
      <c r="J25" s="91">
        <f t="shared" si="2"/>
        <v>10896</v>
      </c>
      <c r="K25" s="91"/>
      <c r="L25" s="210">
        <v>3000</v>
      </c>
      <c r="M25" s="210"/>
      <c r="N25" s="210">
        <f t="shared" si="3"/>
        <v>13896</v>
      </c>
    </row>
    <row r="26" spans="1:14" ht="30.75" customHeight="1">
      <c r="A26" s="98" t="s">
        <v>298</v>
      </c>
      <c r="B26" s="28" t="s">
        <v>174</v>
      </c>
      <c r="C26" s="124">
        <f>C27</f>
        <v>250</v>
      </c>
      <c r="D26" s="91"/>
      <c r="E26" s="91"/>
      <c r="F26" s="90">
        <f t="shared" si="0"/>
        <v>250</v>
      </c>
      <c r="G26" s="91"/>
      <c r="H26" s="91">
        <f t="shared" si="1"/>
        <v>250</v>
      </c>
      <c r="I26" s="193"/>
      <c r="J26" s="91">
        <f t="shared" si="2"/>
        <v>250</v>
      </c>
      <c r="K26" s="91"/>
      <c r="L26" s="210">
        <f>L27</f>
        <v>700</v>
      </c>
      <c r="M26" s="210"/>
      <c r="N26" s="210">
        <f t="shared" si="3"/>
        <v>950</v>
      </c>
    </row>
    <row r="27" spans="1:14" ht="31.5" customHeight="1">
      <c r="A27" s="98" t="s">
        <v>215</v>
      </c>
      <c r="B27" s="28" t="s">
        <v>174</v>
      </c>
      <c r="C27" s="124">
        <v>250</v>
      </c>
      <c r="D27" s="91"/>
      <c r="E27" s="91"/>
      <c r="F27" s="90">
        <f t="shared" si="0"/>
        <v>250</v>
      </c>
      <c r="G27" s="91"/>
      <c r="H27" s="91">
        <f t="shared" si="1"/>
        <v>250</v>
      </c>
      <c r="I27" s="193"/>
      <c r="J27" s="91">
        <f t="shared" si="2"/>
        <v>250</v>
      </c>
      <c r="K27" s="91"/>
      <c r="L27" s="210">
        <v>700</v>
      </c>
      <c r="M27" s="210"/>
      <c r="N27" s="210">
        <f t="shared" si="3"/>
        <v>950</v>
      </c>
    </row>
    <row r="28" spans="1:14" ht="21.75" customHeight="1">
      <c r="A28" s="98" t="s">
        <v>218</v>
      </c>
      <c r="B28" s="28" t="s">
        <v>19</v>
      </c>
      <c r="C28" s="124">
        <f>C29</f>
        <v>4798</v>
      </c>
      <c r="D28" s="91"/>
      <c r="E28" s="91"/>
      <c r="F28" s="90">
        <f t="shared" si="0"/>
        <v>4798</v>
      </c>
      <c r="G28" s="91"/>
      <c r="H28" s="91">
        <f t="shared" si="1"/>
        <v>4798</v>
      </c>
      <c r="I28" s="193"/>
      <c r="J28" s="91">
        <f t="shared" si="2"/>
        <v>4798</v>
      </c>
      <c r="K28" s="91"/>
      <c r="L28" s="210"/>
      <c r="M28" s="210"/>
      <c r="N28" s="210">
        <f t="shared" si="3"/>
        <v>4798</v>
      </c>
    </row>
    <row r="29" spans="1:14" ht="21" customHeight="1">
      <c r="A29" s="98" t="s">
        <v>216</v>
      </c>
      <c r="B29" s="28" t="s">
        <v>62</v>
      </c>
      <c r="C29" s="124">
        <v>4798</v>
      </c>
      <c r="D29" s="91"/>
      <c r="E29" s="91"/>
      <c r="F29" s="90">
        <f t="shared" si="0"/>
        <v>4798</v>
      </c>
      <c r="G29" s="91"/>
      <c r="H29" s="91">
        <f t="shared" si="1"/>
        <v>4798</v>
      </c>
      <c r="I29" s="193"/>
      <c r="J29" s="91">
        <f t="shared" si="2"/>
        <v>4798</v>
      </c>
      <c r="K29" s="91"/>
      <c r="L29" s="210"/>
      <c r="M29" s="210"/>
      <c r="N29" s="210">
        <f t="shared" si="3"/>
        <v>4798</v>
      </c>
    </row>
    <row r="30" spans="1:14" ht="40.5" customHeight="1">
      <c r="A30" s="98" t="s">
        <v>183</v>
      </c>
      <c r="B30" s="28" t="s">
        <v>184</v>
      </c>
      <c r="C30" s="124">
        <v>25</v>
      </c>
      <c r="D30" s="91"/>
      <c r="E30" s="91"/>
      <c r="F30" s="90">
        <f t="shared" si="0"/>
        <v>25</v>
      </c>
      <c r="G30" s="91"/>
      <c r="H30" s="91">
        <f t="shared" si="1"/>
        <v>25</v>
      </c>
      <c r="I30" s="193"/>
      <c r="J30" s="91">
        <f t="shared" si="2"/>
        <v>25</v>
      </c>
      <c r="K30" s="91"/>
      <c r="L30" s="210">
        <v>800</v>
      </c>
      <c r="M30" s="210"/>
      <c r="N30" s="210">
        <f t="shared" si="3"/>
        <v>825</v>
      </c>
    </row>
    <row r="31" spans="1:14" ht="21.75" customHeight="1">
      <c r="A31" s="96" t="s">
        <v>155</v>
      </c>
      <c r="B31" s="40" t="s">
        <v>156</v>
      </c>
      <c r="C31" s="87">
        <f>C32</f>
        <v>211000</v>
      </c>
      <c r="D31" s="91"/>
      <c r="E31" s="91"/>
      <c r="F31" s="90">
        <f t="shared" si="0"/>
        <v>211000</v>
      </c>
      <c r="G31" s="91"/>
      <c r="H31" s="90">
        <f t="shared" si="1"/>
        <v>211000</v>
      </c>
      <c r="I31" s="194">
        <f>I32</f>
        <v>61000</v>
      </c>
      <c r="J31" s="90">
        <f t="shared" si="2"/>
        <v>272000</v>
      </c>
      <c r="K31" s="90"/>
      <c r="L31" s="211">
        <f>L32</f>
        <v>13000</v>
      </c>
      <c r="M31" s="211"/>
      <c r="N31" s="211">
        <f t="shared" si="3"/>
        <v>285000</v>
      </c>
    </row>
    <row r="32" spans="1:14" ht="29.25" customHeight="1">
      <c r="A32" s="99" t="s">
        <v>44</v>
      </c>
      <c r="B32" s="28" t="s">
        <v>45</v>
      </c>
      <c r="C32" s="124">
        <f>SUM(C33:C33)</f>
        <v>211000</v>
      </c>
      <c r="D32" s="91"/>
      <c r="E32" s="91"/>
      <c r="F32" s="90">
        <f t="shared" si="0"/>
        <v>211000</v>
      </c>
      <c r="G32" s="91"/>
      <c r="H32" s="91">
        <f t="shared" si="1"/>
        <v>211000</v>
      </c>
      <c r="I32" s="193">
        <f>I33</f>
        <v>61000</v>
      </c>
      <c r="J32" s="91">
        <f t="shared" si="2"/>
        <v>272000</v>
      </c>
      <c r="K32" s="91"/>
      <c r="L32" s="210">
        <f>L33</f>
        <v>13000</v>
      </c>
      <c r="M32" s="210"/>
      <c r="N32" s="210">
        <f t="shared" si="3"/>
        <v>285000</v>
      </c>
    </row>
    <row r="33" spans="1:14" ht="32.25" customHeight="1">
      <c r="A33" s="99" t="s">
        <v>46</v>
      </c>
      <c r="B33" s="28" t="s">
        <v>47</v>
      </c>
      <c r="C33" s="124">
        <v>211000</v>
      </c>
      <c r="D33" s="91"/>
      <c r="E33" s="91"/>
      <c r="F33" s="90">
        <f t="shared" si="0"/>
        <v>211000</v>
      </c>
      <c r="G33" s="91"/>
      <c r="H33" s="91">
        <f t="shared" si="1"/>
        <v>211000</v>
      </c>
      <c r="I33" s="193">
        <v>61000</v>
      </c>
      <c r="J33" s="91">
        <f t="shared" si="2"/>
        <v>272000</v>
      </c>
      <c r="K33" s="91"/>
      <c r="L33" s="210">
        <v>13000</v>
      </c>
      <c r="M33" s="210"/>
      <c r="N33" s="210">
        <f t="shared" si="3"/>
        <v>285000</v>
      </c>
    </row>
    <row r="34" spans="1:14" ht="26.25" customHeight="1">
      <c r="A34" s="96" t="s">
        <v>316</v>
      </c>
      <c r="B34" s="40" t="s">
        <v>317</v>
      </c>
      <c r="C34" s="87">
        <f>SUM(C35:C36)</f>
        <v>10000</v>
      </c>
      <c r="D34" s="91"/>
      <c r="E34" s="91"/>
      <c r="F34" s="90">
        <f t="shared" si="0"/>
        <v>10000</v>
      </c>
      <c r="G34" s="91"/>
      <c r="H34" s="90">
        <f t="shared" si="1"/>
        <v>10000</v>
      </c>
      <c r="I34" s="194">
        <f>I35+I36</f>
        <v>-2000</v>
      </c>
      <c r="J34" s="90">
        <f t="shared" si="2"/>
        <v>8000</v>
      </c>
      <c r="K34" s="90"/>
      <c r="L34" s="210"/>
      <c r="M34" s="210"/>
      <c r="N34" s="211">
        <f t="shared" si="3"/>
        <v>8000</v>
      </c>
    </row>
    <row r="35" spans="1:14" ht="41.25" customHeight="1">
      <c r="A35" s="98" t="s">
        <v>122</v>
      </c>
      <c r="B35" s="28" t="s">
        <v>48</v>
      </c>
      <c r="C35" s="124">
        <v>6500</v>
      </c>
      <c r="D35" s="91"/>
      <c r="E35" s="91"/>
      <c r="F35" s="90">
        <f t="shared" si="0"/>
        <v>6500</v>
      </c>
      <c r="G35" s="91"/>
      <c r="H35" s="91">
        <f t="shared" si="1"/>
        <v>6500</v>
      </c>
      <c r="I35" s="193">
        <v>1000</v>
      </c>
      <c r="J35" s="91">
        <f t="shared" si="2"/>
        <v>7500</v>
      </c>
      <c r="K35" s="91"/>
      <c r="L35" s="210"/>
      <c r="M35" s="210"/>
      <c r="N35" s="210">
        <f t="shared" si="3"/>
        <v>7500</v>
      </c>
    </row>
    <row r="36" spans="1:14" ht="33" customHeight="1">
      <c r="A36" s="98" t="s">
        <v>128</v>
      </c>
      <c r="B36" s="28" t="s">
        <v>127</v>
      </c>
      <c r="C36" s="124">
        <v>3500</v>
      </c>
      <c r="D36" s="91"/>
      <c r="E36" s="91"/>
      <c r="F36" s="90">
        <f t="shared" si="0"/>
        <v>3500</v>
      </c>
      <c r="G36" s="91"/>
      <c r="H36" s="91">
        <f t="shared" si="1"/>
        <v>3500</v>
      </c>
      <c r="I36" s="193">
        <v>-3000</v>
      </c>
      <c r="J36" s="91">
        <f t="shared" si="2"/>
        <v>500</v>
      </c>
      <c r="K36" s="91"/>
      <c r="L36" s="210"/>
      <c r="M36" s="210"/>
      <c r="N36" s="210">
        <f t="shared" si="3"/>
        <v>500</v>
      </c>
    </row>
    <row r="37" spans="1:14" ht="42.75" customHeight="1">
      <c r="A37" s="96" t="s">
        <v>318</v>
      </c>
      <c r="B37" s="40" t="s">
        <v>287</v>
      </c>
      <c r="C37" s="87">
        <f>SUM(C38:C42)</f>
        <v>29600</v>
      </c>
      <c r="D37" s="91"/>
      <c r="E37" s="91"/>
      <c r="F37" s="90">
        <f t="shared" si="0"/>
        <v>29600</v>
      </c>
      <c r="G37" s="91"/>
      <c r="H37" s="90">
        <f t="shared" si="1"/>
        <v>29600</v>
      </c>
      <c r="I37" s="193"/>
      <c r="J37" s="90">
        <f t="shared" si="2"/>
        <v>29600</v>
      </c>
      <c r="K37" s="90"/>
      <c r="L37" s="210"/>
      <c r="M37" s="210"/>
      <c r="N37" s="211">
        <f t="shared" si="3"/>
        <v>29600</v>
      </c>
    </row>
    <row r="38" spans="1:14" ht="83.25" hidden="1" customHeight="1">
      <c r="A38" s="29" t="s">
        <v>172</v>
      </c>
      <c r="B38" s="19" t="s">
        <v>526</v>
      </c>
      <c r="C38" s="124">
        <v>27000</v>
      </c>
      <c r="D38" s="91"/>
      <c r="E38" s="91"/>
      <c r="F38" s="90">
        <f t="shared" si="0"/>
        <v>27000</v>
      </c>
      <c r="G38" s="91"/>
      <c r="H38" s="91">
        <f t="shared" si="1"/>
        <v>27000</v>
      </c>
      <c r="I38" s="193"/>
      <c r="J38" s="91">
        <f t="shared" si="2"/>
        <v>27000</v>
      </c>
      <c r="K38" s="91"/>
      <c r="L38" s="210"/>
      <c r="M38" s="210"/>
      <c r="N38" s="210">
        <f t="shared" si="3"/>
        <v>27000</v>
      </c>
    </row>
    <row r="39" spans="1:14" ht="75.75" hidden="1" customHeight="1">
      <c r="A39" s="29" t="s">
        <v>36</v>
      </c>
      <c r="B39" s="34" t="s">
        <v>49</v>
      </c>
      <c r="C39" s="124">
        <v>2000</v>
      </c>
      <c r="D39" s="91"/>
      <c r="E39" s="91"/>
      <c r="F39" s="90">
        <f t="shared" si="0"/>
        <v>2000</v>
      </c>
      <c r="G39" s="91"/>
      <c r="H39" s="91">
        <f t="shared" si="1"/>
        <v>2000</v>
      </c>
      <c r="I39" s="193"/>
      <c r="J39" s="91">
        <f t="shared" si="2"/>
        <v>2000</v>
      </c>
      <c r="K39" s="91"/>
      <c r="L39" s="210"/>
      <c r="M39" s="210"/>
      <c r="N39" s="210">
        <f t="shared" si="3"/>
        <v>2000</v>
      </c>
    </row>
    <row r="40" spans="1:14" ht="70.5" hidden="1" customHeight="1">
      <c r="A40" s="98" t="s">
        <v>29</v>
      </c>
      <c r="B40" s="28" t="s">
        <v>286</v>
      </c>
      <c r="C40" s="124"/>
      <c r="D40" s="91"/>
      <c r="E40" s="91"/>
      <c r="F40" s="90">
        <f t="shared" si="0"/>
        <v>0</v>
      </c>
      <c r="G40" s="91"/>
      <c r="H40" s="91">
        <f t="shared" si="1"/>
        <v>0</v>
      </c>
      <c r="I40" s="193"/>
      <c r="J40" s="91">
        <f t="shared" si="2"/>
        <v>0</v>
      </c>
      <c r="K40" s="91"/>
      <c r="L40" s="210"/>
      <c r="M40" s="210"/>
      <c r="N40" s="210">
        <f t="shared" si="3"/>
        <v>0</v>
      </c>
    </row>
    <row r="41" spans="1:14" ht="56.25" hidden="1" customHeight="1">
      <c r="A41" s="101" t="s">
        <v>29</v>
      </c>
      <c r="B41" s="77" t="s">
        <v>286</v>
      </c>
      <c r="C41" s="124">
        <v>0</v>
      </c>
      <c r="D41" s="91"/>
      <c r="E41" s="91"/>
      <c r="F41" s="90">
        <f t="shared" si="0"/>
        <v>0</v>
      </c>
      <c r="G41" s="91"/>
      <c r="H41" s="91">
        <f t="shared" si="1"/>
        <v>0</v>
      </c>
      <c r="I41" s="193"/>
      <c r="J41" s="91">
        <f t="shared" si="2"/>
        <v>0</v>
      </c>
      <c r="K41" s="91"/>
      <c r="L41" s="210"/>
      <c r="M41" s="210"/>
      <c r="N41" s="210">
        <f t="shared" si="3"/>
        <v>0</v>
      </c>
    </row>
    <row r="42" spans="1:14" ht="71.25" hidden="1" customHeight="1">
      <c r="A42" s="98" t="s">
        <v>121</v>
      </c>
      <c r="B42" s="28" t="s">
        <v>131</v>
      </c>
      <c r="C42" s="124">
        <v>600</v>
      </c>
      <c r="D42" s="91"/>
      <c r="E42" s="91"/>
      <c r="F42" s="90">
        <f t="shared" si="0"/>
        <v>600</v>
      </c>
      <c r="G42" s="91"/>
      <c r="H42" s="91">
        <f t="shared" si="1"/>
        <v>600</v>
      </c>
      <c r="I42" s="193"/>
      <c r="J42" s="91">
        <f t="shared" si="2"/>
        <v>600</v>
      </c>
      <c r="K42" s="91"/>
      <c r="L42" s="210"/>
      <c r="M42" s="210"/>
      <c r="N42" s="210">
        <f t="shared" si="3"/>
        <v>600</v>
      </c>
    </row>
    <row r="43" spans="1:14" ht="30" customHeight="1">
      <c r="A43" s="96" t="s">
        <v>319</v>
      </c>
      <c r="B43" s="40" t="s">
        <v>118</v>
      </c>
      <c r="C43" s="87">
        <f>C44</f>
        <v>60</v>
      </c>
      <c r="D43" s="91"/>
      <c r="E43" s="91"/>
      <c r="F43" s="90">
        <f t="shared" si="0"/>
        <v>60</v>
      </c>
      <c r="G43" s="91"/>
      <c r="H43" s="90">
        <f t="shared" si="1"/>
        <v>60</v>
      </c>
      <c r="I43" s="193"/>
      <c r="J43" s="90">
        <f t="shared" si="2"/>
        <v>60</v>
      </c>
      <c r="K43" s="90"/>
      <c r="L43" s="210"/>
      <c r="M43" s="210"/>
      <c r="N43" s="211">
        <f t="shared" si="3"/>
        <v>60</v>
      </c>
    </row>
    <row r="44" spans="1:14" ht="37.5" hidden="1" customHeight="1">
      <c r="A44" s="98" t="s">
        <v>321</v>
      </c>
      <c r="B44" s="28" t="s">
        <v>110</v>
      </c>
      <c r="C44" s="124">
        <f>SUM(C45:C48)</f>
        <v>60</v>
      </c>
      <c r="D44" s="91"/>
      <c r="E44" s="91"/>
      <c r="F44" s="90">
        <f t="shared" si="0"/>
        <v>60</v>
      </c>
      <c r="G44" s="91"/>
      <c r="H44" s="91">
        <f t="shared" si="1"/>
        <v>60</v>
      </c>
      <c r="I44" s="193"/>
      <c r="J44" s="91">
        <f t="shared" si="2"/>
        <v>60</v>
      </c>
      <c r="K44" s="91"/>
      <c r="L44" s="210"/>
      <c r="M44" s="210"/>
      <c r="N44" s="211">
        <f t="shared" si="3"/>
        <v>60</v>
      </c>
    </row>
    <row r="45" spans="1:14" ht="33.75" hidden="1" customHeight="1">
      <c r="A45" s="99" t="s">
        <v>20</v>
      </c>
      <c r="B45" s="28" t="s">
        <v>21</v>
      </c>
      <c r="C45" s="124">
        <v>10</v>
      </c>
      <c r="D45" s="91"/>
      <c r="E45" s="91"/>
      <c r="F45" s="90">
        <f t="shared" si="0"/>
        <v>10</v>
      </c>
      <c r="G45" s="91"/>
      <c r="H45" s="91">
        <f t="shared" si="1"/>
        <v>10</v>
      </c>
      <c r="I45" s="193"/>
      <c r="J45" s="91">
        <f t="shared" si="2"/>
        <v>10</v>
      </c>
      <c r="K45" s="91"/>
      <c r="L45" s="210"/>
      <c r="M45" s="210"/>
      <c r="N45" s="211">
        <f t="shared" si="3"/>
        <v>10</v>
      </c>
    </row>
    <row r="46" spans="1:14" ht="39.75" hidden="1" customHeight="1">
      <c r="A46" s="99" t="s">
        <v>22</v>
      </c>
      <c r="B46" s="28" t="s">
        <v>23</v>
      </c>
      <c r="C46" s="124">
        <v>10</v>
      </c>
      <c r="D46" s="91"/>
      <c r="E46" s="91"/>
      <c r="F46" s="90">
        <f t="shared" si="0"/>
        <v>10</v>
      </c>
      <c r="G46" s="91"/>
      <c r="H46" s="91">
        <f t="shared" si="1"/>
        <v>10</v>
      </c>
      <c r="I46" s="193"/>
      <c r="J46" s="91">
        <f t="shared" si="2"/>
        <v>10</v>
      </c>
      <c r="K46" s="91"/>
      <c r="L46" s="210"/>
      <c r="M46" s="210"/>
      <c r="N46" s="211">
        <f t="shared" si="3"/>
        <v>10</v>
      </c>
    </row>
    <row r="47" spans="1:14" ht="21.75" hidden="1" customHeight="1">
      <c r="A47" s="99" t="s">
        <v>24</v>
      </c>
      <c r="B47" s="28" t="s">
        <v>25</v>
      </c>
      <c r="C47" s="124">
        <v>10</v>
      </c>
      <c r="D47" s="91"/>
      <c r="E47" s="91"/>
      <c r="F47" s="90">
        <f t="shared" si="0"/>
        <v>10</v>
      </c>
      <c r="G47" s="91"/>
      <c r="H47" s="91">
        <f t="shared" si="1"/>
        <v>10</v>
      </c>
      <c r="I47" s="193"/>
      <c r="J47" s="91">
        <f t="shared" si="2"/>
        <v>10</v>
      </c>
      <c r="K47" s="91"/>
      <c r="L47" s="210"/>
      <c r="M47" s="210"/>
      <c r="N47" s="211">
        <f t="shared" si="3"/>
        <v>10</v>
      </c>
    </row>
    <row r="48" spans="1:14" ht="38.25" hidden="1" customHeight="1">
      <c r="A48" s="99" t="s">
        <v>26</v>
      </c>
      <c r="B48" s="28" t="s">
        <v>27</v>
      </c>
      <c r="C48" s="124">
        <v>30</v>
      </c>
      <c r="D48" s="91"/>
      <c r="E48" s="91"/>
      <c r="F48" s="90">
        <f t="shared" si="0"/>
        <v>30</v>
      </c>
      <c r="G48" s="91"/>
      <c r="H48" s="91">
        <f t="shared" si="1"/>
        <v>30</v>
      </c>
      <c r="I48" s="193"/>
      <c r="J48" s="91">
        <f t="shared" si="2"/>
        <v>30</v>
      </c>
      <c r="K48" s="91"/>
      <c r="L48" s="210"/>
      <c r="M48" s="210"/>
      <c r="N48" s="211">
        <f t="shared" si="3"/>
        <v>30</v>
      </c>
    </row>
    <row r="49" spans="1:14" ht="35.25" hidden="1" customHeight="1">
      <c r="A49" s="81" t="s">
        <v>106</v>
      </c>
      <c r="B49" s="40" t="s">
        <v>88</v>
      </c>
      <c r="C49" s="87">
        <f>C50</f>
        <v>0</v>
      </c>
      <c r="D49" s="91"/>
      <c r="E49" s="91"/>
      <c r="F49" s="90">
        <f t="shared" si="0"/>
        <v>0</v>
      </c>
      <c r="G49" s="91"/>
      <c r="H49" s="91">
        <f t="shared" si="1"/>
        <v>0</v>
      </c>
      <c r="I49" s="193"/>
      <c r="J49" s="91">
        <f t="shared" si="2"/>
        <v>0</v>
      </c>
      <c r="K49" s="91"/>
      <c r="L49" s="210"/>
      <c r="M49" s="210"/>
      <c r="N49" s="211">
        <f t="shared" si="3"/>
        <v>0</v>
      </c>
    </row>
    <row r="50" spans="1:14" ht="38.25" hidden="1" customHeight="1">
      <c r="A50" s="99" t="s">
        <v>0</v>
      </c>
      <c r="B50" s="28" t="s">
        <v>89</v>
      </c>
      <c r="C50" s="124"/>
      <c r="D50" s="91"/>
      <c r="E50" s="91"/>
      <c r="F50" s="90">
        <f t="shared" si="0"/>
        <v>0</v>
      </c>
      <c r="G50" s="91"/>
      <c r="H50" s="91">
        <f t="shared" si="1"/>
        <v>0</v>
      </c>
      <c r="I50" s="193"/>
      <c r="J50" s="91">
        <f t="shared" si="2"/>
        <v>0</v>
      </c>
      <c r="K50" s="91"/>
      <c r="L50" s="210"/>
      <c r="M50" s="210"/>
      <c r="N50" s="211">
        <f t="shared" si="3"/>
        <v>0</v>
      </c>
    </row>
    <row r="51" spans="1:14" ht="30.75" customHeight="1">
      <c r="A51" s="96" t="s">
        <v>322</v>
      </c>
      <c r="B51" s="40" t="s">
        <v>119</v>
      </c>
      <c r="C51" s="87">
        <f>SUM(C52:C56)</f>
        <v>1100</v>
      </c>
      <c r="D51" s="91"/>
      <c r="E51" s="91"/>
      <c r="F51" s="90">
        <f t="shared" si="0"/>
        <v>1100</v>
      </c>
      <c r="G51" s="91"/>
      <c r="H51" s="90">
        <f t="shared" si="1"/>
        <v>1100</v>
      </c>
      <c r="I51" s="193"/>
      <c r="J51" s="90">
        <f t="shared" si="2"/>
        <v>1100</v>
      </c>
      <c r="K51" s="90"/>
      <c r="L51" s="210"/>
      <c r="M51" s="210"/>
      <c r="N51" s="211">
        <f t="shared" si="3"/>
        <v>1100</v>
      </c>
    </row>
    <row r="52" spans="1:14" ht="86.25" hidden="1" customHeight="1">
      <c r="A52" s="98" t="s">
        <v>107</v>
      </c>
      <c r="B52" s="28" t="s">
        <v>90</v>
      </c>
      <c r="C52" s="124"/>
      <c r="D52" s="91"/>
      <c r="E52" s="91"/>
      <c r="F52" s="90">
        <f t="shared" si="0"/>
        <v>0</v>
      </c>
      <c r="G52" s="91"/>
      <c r="H52" s="91">
        <f t="shared" si="1"/>
        <v>0</v>
      </c>
      <c r="I52" s="193"/>
      <c r="J52" s="91">
        <f t="shared" si="2"/>
        <v>0</v>
      </c>
      <c r="K52" s="91"/>
      <c r="L52" s="210"/>
      <c r="M52" s="210"/>
      <c r="N52" s="210">
        <f t="shared" si="3"/>
        <v>0</v>
      </c>
    </row>
    <row r="53" spans="1:14" ht="54" hidden="1" customHeight="1">
      <c r="A53" s="29" t="s">
        <v>337</v>
      </c>
      <c r="B53" s="19" t="s">
        <v>546</v>
      </c>
      <c r="C53" s="124"/>
      <c r="D53" s="91"/>
      <c r="E53" s="91"/>
      <c r="F53" s="90">
        <f t="shared" si="0"/>
        <v>0</v>
      </c>
      <c r="G53" s="91"/>
      <c r="H53" s="91">
        <f t="shared" si="1"/>
        <v>0</v>
      </c>
      <c r="I53" s="193"/>
      <c r="J53" s="91">
        <f t="shared" si="2"/>
        <v>0</v>
      </c>
      <c r="K53" s="91"/>
      <c r="L53" s="210"/>
      <c r="M53" s="210"/>
      <c r="N53" s="210">
        <f t="shared" si="3"/>
        <v>0</v>
      </c>
    </row>
    <row r="54" spans="1:14" ht="43.5" hidden="1" customHeight="1">
      <c r="A54" s="29" t="s">
        <v>171</v>
      </c>
      <c r="B54" s="34" t="s">
        <v>59</v>
      </c>
      <c r="C54" s="124"/>
      <c r="D54" s="91"/>
      <c r="E54" s="91"/>
      <c r="F54" s="90">
        <f t="shared" si="0"/>
        <v>0</v>
      </c>
      <c r="G54" s="91"/>
      <c r="H54" s="91">
        <f t="shared" si="1"/>
        <v>0</v>
      </c>
      <c r="I54" s="193"/>
      <c r="J54" s="91">
        <f t="shared" si="2"/>
        <v>0</v>
      </c>
      <c r="K54" s="91"/>
      <c r="L54" s="210"/>
      <c r="M54" s="210"/>
      <c r="N54" s="210">
        <f t="shared" si="3"/>
        <v>0</v>
      </c>
    </row>
    <row r="55" spans="1:14" ht="48.75" hidden="1" customHeight="1">
      <c r="A55" s="29" t="s">
        <v>37</v>
      </c>
      <c r="B55" s="34" t="s">
        <v>60</v>
      </c>
      <c r="C55" s="124">
        <v>500</v>
      </c>
      <c r="D55" s="91"/>
      <c r="E55" s="91"/>
      <c r="F55" s="90">
        <f t="shared" si="0"/>
        <v>500</v>
      </c>
      <c r="G55" s="91"/>
      <c r="H55" s="91">
        <f t="shared" si="1"/>
        <v>500</v>
      </c>
      <c r="I55" s="193"/>
      <c r="J55" s="91">
        <f t="shared" si="2"/>
        <v>500</v>
      </c>
      <c r="K55" s="91"/>
      <c r="L55" s="210"/>
      <c r="M55" s="210"/>
      <c r="N55" s="210">
        <f t="shared" si="3"/>
        <v>500</v>
      </c>
    </row>
    <row r="56" spans="1:14" ht="56.25" hidden="1" customHeight="1">
      <c r="A56" s="29" t="s">
        <v>129</v>
      </c>
      <c r="B56" s="34" t="s">
        <v>91</v>
      </c>
      <c r="C56" s="124">
        <v>600</v>
      </c>
      <c r="D56" s="91"/>
      <c r="E56" s="91"/>
      <c r="F56" s="90">
        <f t="shared" si="0"/>
        <v>600</v>
      </c>
      <c r="G56" s="91"/>
      <c r="H56" s="91">
        <f t="shared" si="1"/>
        <v>600</v>
      </c>
      <c r="I56" s="193"/>
      <c r="J56" s="91">
        <f t="shared" si="2"/>
        <v>600</v>
      </c>
      <c r="K56" s="91"/>
      <c r="L56" s="210"/>
      <c r="M56" s="210"/>
      <c r="N56" s="210">
        <f t="shared" si="3"/>
        <v>600</v>
      </c>
    </row>
    <row r="57" spans="1:14" ht="36.75" customHeight="1">
      <c r="A57" s="81" t="s">
        <v>323</v>
      </c>
      <c r="B57" s="40" t="s">
        <v>1</v>
      </c>
      <c r="C57" s="87">
        <f>C59+C60+C58</f>
        <v>208</v>
      </c>
      <c r="D57" s="91"/>
      <c r="E57" s="91"/>
      <c r="F57" s="90">
        <f t="shared" si="0"/>
        <v>208</v>
      </c>
      <c r="G57" s="91"/>
      <c r="H57" s="90">
        <f t="shared" si="1"/>
        <v>208</v>
      </c>
      <c r="I57" s="194"/>
      <c r="J57" s="90">
        <f t="shared" si="2"/>
        <v>208</v>
      </c>
      <c r="K57" s="90"/>
      <c r="L57" s="210"/>
      <c r="M57" s="210"/>
      <c r="N57" s="211">
        <f t="shared" si="3"/>
        <v>208</v>
      </c>
    </row>
    <row r="58" spans="1:14" ht="54" hidden="1" customHeight="1">
      <c r="A58" s="99" t="s">
        <v>596</v>
      </c>
      <c r="B58" s="109" t="s">
        <v>597</v>
      </c>
      <c r="C58" s="124">
        <v>106</v>
      </c>
      <c r="D58" s="91"/>
      <c r="E58" s="91"/>
      <c r="F58" s="90">
        <f t="shared" si="0"/>
        <v>106</v>
      </c>
      <c r="G58" s="91"/>
      <c r="H58" s="91">
        <f t="shared" si="1"/>
        <v>106</v>
      </c>
      <c r="I58" s="193"/>
      <c r="J58" s="91">
        <f t="shared" si="2"/>
        <v>106</v>
      </c>
      <c r="K58" s="91"/>
      <c r="L58" s="210"/>
      <c r="M58" s="210"/>
      <c r="N58" s="211">
        <f t="shared" si="3"/>
        <v>106</v>
      </c>
    </row>
    <row r="59" spans="1:14" ht="61.5" hidden="1" customHeight="1">
      <c r="A59" s="100" t="s">
        <v>731</v>
      </c>
      <c r="B59" s="26" t="s">
        <v>752</v>
      </c>
      <c r="C59" s="124">
        <v>50</v>
      </c>
      <c r="D59" s="91"/>
      <c r="E59" s="91"/>
      <c r="F59" s="90">
        <f t="shared" si="0"/>
        <v>50</v>
      </c>
      <c r="G59" s="91"/>
      <c r="H59" s="91">
        <f t="shared" si="1"/>
        <v>50</v>
      </c>
      <c r="I59" s="193"/>
      <c r="J59" s="91">
        <f t="shared" si="2"/>
        <v>50</v>
      </c>
      <c r="K59" s="91"/>
      <c r="L59" s="210"/>
      <c r="M59" s="210"/>
      <c r="N59" s="211">
        <f t="shared" si="3"/>
        <v>50</v>
      </c>
    </row>
    <row r="60" spans="1:14" ht="66" hidden="1" customHeight="1">
      <c r="A60" s="100" t="s">
        <v>732</v>
      </c>
      <c r="B60" s="26" t="s">
        <v>752</v>
      </c>
      <c r="C60" s="124">
        <v>52</v>
      </c>
      <c r="D60" s="91"/>
      <c r="E60" s="91"/>
      <c r="F60" s="90">
        <f t="shared" si="0"/>
        <v>52</v>
      </c>
      <c r="G60" s="91"/>
      <c r="H60" s="91">
        <f t="shared" si="1"/>
        <v>52</v>
      </c>
      <c r="I60" s="193"/>
      <c r="J60" s="91">
        <f t="shared" si="2"/>
        <v>52</v>
      </c>
      <c r="K60" s="91"/>
      <c r="L60" s="210"/>
      <c r="M60" s="210"/>
      <c r="N60" s="211">
        <f t="shared" si="3"/>
        <v>52</v>
      </c>
    </row>
    <row r="61" spans="1:14" ht="27.75" customHeight="1">
      <c r="A61" s="96" t="s">
        <v>296</v>
      </c>
      <c r="B61" s="97" t="s">
        <v>295</v>
      </c>
      <c r="C61" s="82">
        <f>SUM(C62,C73,C65,C84)</f>
        <v>424201.10000000003</v>
      </c>
      <c r="D61" s="82">
        <f>SUM(D62,D73,D65,D84)</f>
        <v>35971.186000000002</v>
      </c>
      <c r="E61" s="82">
        <f>SUM(E62,E73,E65,E84)</f>
        <v>942.2</v>
      </c>
      <c r="F61" s="90">
        <f t="shared" si="0"/>
        <v>461114.48600000003</v>
      </c>
      <c r="G61" s="82">
        <f>SUM(G62,G73,G65,G84)</f>
        <v>35800.200000000004</v>
      </c>
      <c r="H61" s="90">
        <f t="shared" ref="H61:H89" si="4">C61+D61+E61+G61</f>
        <v>496914.68600000005</v>
      </c>
      <c r="I61" s="193"/>
      <c r="J61" s="90">
        <f>H61+I61</f>
        <v>496914.68600000005</v>
      </c>
      <c r="K61" s="90">
        <f>K65+K73+K84</f>
        <v>19569.949999999997</v>
      </c>
      <c r="L61" s="211">
        <f>L62+L65+L84</f>
        <v>8808.51</v>
      </c>
      <c r="M61" s="211">
        <f>M62+M65+M84+M73</f>
        <v>28635</v>
      </c>
      <c r="N61" s="211">
        <f>J61+L61+K61+M61</f>
        <v>553928.14600000007</v>
      </c>
    </row>
    <row r="62" spans="1:14" ht="40.5" customHeight="1">
      <c r="A62" s="96" t="s">
        <v>575</v>
      </c>
      <c r="B62" s="40" t="s">
        <v>92</v>
      </c>
      <c r="C62" s="82">
        <f>C63</f>
        <v>69216</v>
      </c>
      <c r="D62" s="91"/>
      <c r="E62" s="91"/>
      <c r="F62" s="90">
        <f t="shared" si="0"/>
        <v>69216</v>
      </c>
      <c r="G62" s="91"/>
      <c r="H62" s="90">
        <f t="shared" si="4"/>
        <v>69216</v>
      </c>
      <c r="I62" s="193"/>
      <c r="J62" s="90">
        <f t="shared" si="2"/>
        <v>69216</v>
      </c>
      <c r="K62" s="90"/>
      <c r="L62" s="211">
        <f>L64</f>
        <v>8808.51</v>
      </c>
      <c r="M62" s="211"/>
      <c r="N62" s="211">
        <f t="shared" si="3"/>
        <v>78024.509999999995</v>
      </c>
    </row>
    <row r="63" spans="1:14" ht="49.5" customHeight="1">
      <c r="A63" s="29" t="s">
        <v>598</v>
      </c>
      <c r="B63" s="34" t="s">
        <v>599</v>
      </c>
      <c r="C63" s="86">
        <v>69216</v>
      </c>
      <c r="D63" s="91"/>
      <c r="E63" s="91"/>
      <c r="F63" s="90">
        <f t="shared" si="0"/>
        <v>69216</v>
      </c>
      <c r="G63" s="91"/>
      <c r="H63" s="91">
        <f t="shared" si="4"/>
        <v>69216</v>
      </c>
      <c r="I63" s="193"/>
      <c r="J63" s="91">
        <f t="shared" si="2"/>
        <v>69216</v>
      </c>
      <c r="K63" s="91"/>
      <c r="L63" s="210"/>
      <c r="M63" s="210"/>
      <c r="N63" s="210">
        <f t="shared" si="3"/>
        <v>69216</v>
      </c>
    </row>
    <row r="64" spans="1:14" ht="49.5" customHeight="1">
      <c r="A64" s="93" t="s">
        <v>801</v>
      </c>
      <c r="B64" s="77" t="s">
        <v>800</v>
      </c>
      <c r="C64" s="86"/>
      <c r="D64" s="91"/>
      <c r="E64" s="91"/>
      <c r="F64" s="90"/>
      <c r="G64" s="91"/>
      <c r="H64" s="91"/>
      <c r="I64" s="193"/>
      <c r="J64" s="91">
        <v>0</v>
      </c>
      <c r="K64" s="91"/>
      <c r="L64" s="210">
        <v>8808.51</v>
      </c>
      <c r="M64" s="210"/>
      <c r="N64" s="210">
        <f t="shared" si="3"/>
        <v>8808.51</v>
      </c>
    </row>
    <row r="65" spans="1:14" ht="38.25" customHeight="1">
      <c r="A65" s="96" t="s">
        <v>579</v>
      </c>
      <c r="B65" s="40" t="s">
        <v>125</v>
      </c>
      <c r="C65" s="82">
        <f>SUM(C66:C72)</f>
        <v>58724</v>
      </c>
      <c r="D65" s="82">
        <f>SUM(D66:D72)</f>
        <v>1956.87</v>
      </c>
      <c r="E65" s="82">
        <f t="shared" ref="E65:G65" si="5">SUM(E66:E72)</f>
        <v>942.2</v>
      </c>
      <c r="F65" s="90">
        <f t="shared" si="0"/>
        <v>61623.07</v>
      </c>
      <c r="G65" s="82">
        <f t="shared" si="5"/>
        <v>34241.9</v>
      </c>
      <c r="H65" s="90">
        <f t="shared" si="4"/>
        <v>95864.97</v>
      </c>
      <c r="I65" s="193"/>
      <c r="J65" s="90">
        <f t="shared" si="2"/>
        <v>95864.97</v>
      </c>
      <c r="K65" s="90">
        <f>K72</f>
        <v>14099.8</v>
      </c>
      <c r="L65" s="211">
        <f>L72</f>
        <v>0</v>
      </c>
      <c r="M65" s="211"/>
      <c r="N65" s="211">
        <f>J65+L65+K65</f>
        <v>109964.77</v>
      </c>
    </row>
    <row r="66" spans="1:14" ht="81.75" customHeight="1">
      <c r="A66" s="93" t="s">
        <v>564</v>
      </c>
      <c r="B66" s="28" t="s">
        <v>50</v>
      </c>
      <c r="C66" s="86">
        <v>45427.8</v>
      </c>
      <c r="D66" s="91"/>
      <c r="E66" s="91"/>
      <c r="F66" s="90">
        <f t="shared" si="0"/>
        <v>45427.8</v>
      </c>
      <c r="G66" s="91"/>
      <c r="H66" s="91">
        <f t="shared" si="4"/>
        <v>45427.8</v>
      </c>
      <c r="I66" s="193"/>
      <c r="J66" s="91">
        <f t="shared" si="2"/>
        <v>45427.8</v>
      </c>
      <c r="K66" s="91"/>
      <c r="L66" s="210"/>
      <c r="M66" s="210"/>
      <c r="N66" s="211">
        <f t="shared" si="3"/>
        <v>45427.8</v>
      </c>
    </row>
    <row r="67" spans="1:14" ht="51" customHeight="1">
      <c r="A67" s="93" t="s">
        <v>604</v>
      </c>
      <c r="B67" s="28" t="s">
        <v>605</v>
      </c>
      <c r="C67" s="86">
        <v>1026.7</v>
      </c>
      <c r="D67" s="91">
        <v>-324.33</v>
      </c>
      <c r="E67" s="91"/>
      <c r="F67" s="90">
        <f t="shared" si="0"/>
        <v>702.37000000000012</v>
      </c>
      <c r="G67" s="91"/>
      <c r="H67" s="91">
        <f t="shared" si="4"/>
        <v>702.37000000000012</v>
      </c>
      <c r="I67" s="193"/>
      <c r="J67" s="91">
        <f t="shared" si="2"/>
        <v>702.37000000000012</v>
      </c>
      <c r="K67" s="91"/>
      <c r="L67" s="210"/>
      <c r="M67" s="210"/>
      <c r="N67" s="211">
        <f t="shared" si="3"/>
        <v>702.37000000000012</v>
      </c>
    </row>
    <row r="68" spans="1:14" ht="45.75" customHeight="1">
      <c r="A68" s="93" t="s">
        <v>565</v>
      </c>
      <c r="B68" s="77" t="s">
        <v>471</v>
      </c>
      <c r="C68" s="86">
        <v>311.39999999999998</v>
      </c>
      <c r="D68" s="91">
        <v>-311.39999999999998</v>
      </c>
      <c r="E68" s="91"/>
      <c r="F68" s="90">
        <f t="shared" si="0"/>
        <v>0</v>
      </c>
      <c r="G68" s="91">
        <v>107.5</v>
      </c>
      <c r="H68" s="91">
        <f t="shared" si="4"/>
        <v>107.5</v>
      </c>
      <c r="I68" s="193"/>
      <c r="J68" s="91">
        <f t="shared" si="2"/>
        <v>107.5</v>
      </c>
      <c r="K68" s="91"/>
      <c r="L68" s="210"/>
      <c r="M68" s="210"/>
      <c r="N68" s="211">
        <f t="shared" si="3"/>
        <v>107.5</v>
      </c>
    </row>
    <row r="69" spans="1:14" ht="51" customHeight="1">
      <c r="A69" s="93" t="s">
        <v>619</v>
      </c>
      <c r="B69" s="25" t="s">
        <v>620</v>
      </c>
      <c r="C69" s="86">
        <v>0</v>
      </c>
      <c r="D69" s="91">
        <v>0</v>
      </c>
      <c r="E69" s="91">
        <v>942.2</v>
      </c>
      <c r="F69" s="90">
        <f t="shared" si="0"/>
        <v>942.2</v>
      </c>
      <c r="G69" s="91"/>
      <c r="H69" s="91">
        <f t="shared" si="4"/>
        <v>942.2</v>
      </c>
      <c r="I69" s="193"/>
      <c r="J69" s="91">
        <f t="shared" si="2"/>
        <v>942.2</v>
      </c>
      <c r="K69" s="91"/>
      <c r="L69" s="210"/>
      <c r="M69" s="210"/>
      <c r="N69" s="211">
        <f t="shared" si="3"/>
        <v>942.2</v>
      </c>
    </row>
    <row r="70" spans="1:14" ht="47.25" customHeight="1">
      <c r="A70" s="93" t="s">
        <v>566</v>
      </c>
      <c r="B70" s="77" t="s">
        <v>549</v>
      </c>
      <c r="C70" s="86"/>
      <c r="D70" s="91"/>
      <c r="E70" s="91"/>
      <c r="F70" s="90">
        <f t="shared" si="0"/>
        <v>0</v>
      </c>
      <c r="G70" s="91">
        <v>11336.9</v>
      </c>
      <c r="H70" s="91">
        <f t="shared" si="4"/>
        <v>11336.9</v>
      </c>
      <c r="I70" s="193"/>
      <c r="J70" s="91">
        <f t="shared" si="2"/>
        <v>11336.9</v>
      </c>
      <c r="K70" s="91"/>
      <c r="L70" s="210"/>
      <c r="M70" s="210"/>
      <c r="N70" s="211">
        <f t="shared" si="3"/>
        <v>11336.9</v>
      </c>
    </row>
    <row r="71" spans="1:14" ht="47.25" customHeight="1">
      <c r="A71" s="101" t="s">
        <v>567</v>
      </c>
      <c r="B71" s="77" t="s">
        <v>548</v>
      </c>
      <c r="C71" s="86">
        <v>11958.1</v>
      </c>
      <c r="D71" s="91">
        <v>2592.6</v>
      </c>
      <c r="E71" s="91"/>
      <c r="F71" s="90">
        <f t="shared" si="0"/>
        <v>14550.7</v>
      </c>
      <c r="G71" s="91"/>
      <c r="H71" s="91">
        <f t="shared" si="4"/>
        <v>14550.7</v>
      </c>
      <c r="I71" s="193"/>
      <c r="J71" s="91">
        <f t="shared" si="2"/>
        <v>14550.7</v>
      </c>
      <c r="K71" s="91"/>
      <c r="L71" s="210"/>
      <c r="M71" s="210"/>
      <c r="N71" s="211">
        <f t="shared" si="3"/>
        <v>14550.7</v>
      </c>
    </row>
    <row r="72" spans="1:14" ht="48" customHeight="1">
      <c r="A72" s="102" t="s">
        <v>617</v>
      </c>
      <c r="B72" s="103" t="s">
        <v>618</v>
      </c>
      <c r="C72" s="86"/>
      <c r="D72" s="91"/>
      <c r="E72" s="91"/>
      <c r="F72" s="90">
        <f t="shared" si="0"/>
        <v>0</v>
      </c>
      <c r="G72" s="91">
        <v>22797.5</v>
      </c>
      <c r="H72" s="91">
        <f t="shared" si="4"/>
        <v>22797.5</v>
      </c>
      <c r="I72" s="193"/>
      <c r="J72" s="91">
        <f t="shared" si="2"/>
        <v>22797.5</v>
      </c>
      <c r="K72" s="91">
        <v>14099.8</v>
      </c>
      <c r="L72" s="210"/>
      <c r="M72" s="210"/>
      <c r="N72" s="211">
        <f>J72+L72+K72</f>
        <v>36897.300000000003</v>
      </c>
    </row>
    <row r="73" spans="1:14" ht="36" customHeight="1">
      <c r="A73" s="81" t="s">
        <v>576</v>
      </c>
      <c r="B73" s="40" t="s">
        <v>126</v>
      </c>
      <c r="C73" s="82">
        <f>SUM(C74,C75,C82)</f>
        <v>296261.10000000003</v>
      </c>
      <c r="D73" s="82">
        <f>SUM(D74,D75,D82)</f>
        <v>0</v>
      </c>
      <c r="E73" s="82">
        <f>SUM(E74,E75,E82)</f>
        <v>0</v>
      </c>
      <c r="F73" s="90">
        <f t="shared" si="0"/>
        <v>296261.10000000003</v>
      </c>
      <c r="G73" s="82">
        <f>SUM(G74,G75,G82)</f>
        <v>1089.8</v>
      </c>
      <c r="H73" s="90">
        <f t="shared" si="4"/>
        <v>297350.90000000002</v>
      </c>
      <c r="I73" s="193"/>
      <c r="J73" s="90">
        <f t="shared" si="2"/>
        <v>297350.90000000002</v>
      </c>
      <c r="K73" s="90">
        <f>K83</f>
        <v>638.75</v>
      </c>
      <c r="L73" s="211">
        <f>L83</f>
        <v>0</v>
      </c>
      <c r="M73" s="211">
        <f>M76+M77+M79</f>
        <v>28635</v>
      </c>
      <c r="N73" s="211">
        <f>J73+L73+K73+M73</f>
        <v>326624.65000000002</v>
      </c>
    </row>
    <row r="74" spans="1:14" ht="45.75" customHeight="1">
      <c r="A74" s="93" t="s">
        <v>574</v>
      </c>
      <c r="B74" s="28" t="s">
        <v>153</v>
      </c>
      <c r="C74" s="86">
        <v>2749</v>
      </c>
      <c r="D74" s="91"/>
      <c r="E74" s="91"/>
      <c r="F74" s="90">
        <f t="shared" si="0"/>
        <v>2749</v>
      </c>
      <c r="G74" s="91"/>
      <c r="H74" s="91">
        <f t="shared" si="4"/>
        <v>2749</v>
      </c>
      <c r="I74" s="193"/>
      <c r="J74" s="91">
        <f t="shared" si="2"/>
        <v>2749</v>
      </c>
      <c r="K74" s="91"/>
      <c r="L74" s="210"/>
      <c r="M74" s="210"/>
      <c r="N74" s="211">
        <f t="shared" ref="N74:N83" si="6">J74+L74+K74+M74</f>
        <v>2749</v>
      </c>
    </row>
    <row r="75" spans="1:14" ht="41.25" customHeight="1">
      <c r="A75" s="93" t="s">
        <v>577</v>
      </c>
      <c r="B75" s="34" t="s">
        <v>182</v>
      </c>
      <c r="C75" s="86">
        <f>SUM(C76:C81)</f>
        <v>290112.10000000003</v>
      </c>
      <c r="D75" s="86">
        <f t="shared" ref="D75:G75" si="7">SUM(D76:D81)</f>
        <v>0</v>
      </c>
      <c r="E75" s="86">
        <f t="shared" si="7"/>
        <v>0</v>
      </c>
      <c r="F75" s="90">
        <f t="shared" si="0"/>
        <v>290112.10000000003</v>
      </c>
      <c r="G75" s="86">
        <f t="shared" si="7"/>
        <v>1089.8</v>
      </c>
      <c r="H75" s="91">
        <f t="shared" si="4"/>
        <v>291201.90000000002</v>
      </c>
      <c r="I75" s="193"/>
      <c r="J75" s="91">
        <f t="shared" si="2"/>
        <v>291201.90000000002</v>
      </c>
      <c r="K75" s="91"/>
      <c r="L75" s="210"/>
      <c r="M75" s="210"/>
      <c r="N75" s="211">
        <f t="shared" si="6"/>
        <v>291201.90000000002</v>
      </c>
    </row>
    <row r="76" spans="1:14" ht="67.5" customHeight="1">
      <c r="A76" s="31" t="s">
        <v>568</v>
      </c>
      <c r="B76" s="104" t="s">
        <v>65</v>
      </c>
      <c r="C76" s="86">
        <v>90788</v>
      </c>
      <c r="D76" s="91"/>
      <c r="E76" s="91"/>
      <c r="F76" s="90">
        <f t="shared" ref="F76:F94" si="8">C76+D76+E76</f>
        <v>90788</v>
      </c>
      <c r="G76" s="91"/>
      <c r="H76" s="91">
        <f t="shared" si="4"/>
        <v>90788</v>
      </c>
      <c r="I76" s="193"/>
      <c r="J76" s="91">
        <f t="shared" ref="J76:J94" si="9">H76+I76</f>
        <v>90788</v>
      </c>
      <c r="K76" s="91"/>
      <c r="L76" s="210"/>
      <c r="M76" s="210">
        <v>11485</v>
      </c>
      <c r="N76" s="211">
        <f t="shared" si="6"/>
        <v>102273</v>
      </c>
    </row>
    <row r="77" spans="1:14" ht="82.5" customHeight="1">
      <c r="A77" s="31" t="s">
        <v>569</v>
      </c>
      <c r="B77" s="34" t="s">
        <v>66</v>
      </c>
      <c r="C77" s="86">
        <v>165851</v>
      </c>
      <c r="D77" s="91"/>
      <c r="E77" s="91"/>
      <c r="F77" s="90">
        <f t="shared" si="8"/>
        <v>165851</v>
      </c>
      <c r="G77" s="91"/>
      <c r="H77" s="91">
        <f t="shared" si="4"/>
        <v>165851</v>
      </c>
      <c r="I77" s="193"/>
      <c r="J77" s="91">
        <f t="shared" si="9"/>
        <v>165851</v>
      </c>
      <c r="K77" s="91"/>
      <c r="L77" s="210"/>
      <c r="M77" s="210">
        <v>16580</v>
      </c>
      <c r="N77" s="211">
        <f t="shared" si="6"/>
        <v>182431</v>
      </c>
    </row>
    <row r="78" spans="1:14" ht="44.25" customHeight="1">
      <c r="A78" s="31" t="s">
        <v>570</v>
      </c>
      <c r="B78" s="28" t="s">
        <v>368</v>
      </c>
      <c r="C78" s="86">
        <v>786.4</v>
      </c>
      <c r="D78" s="91"/>
      <c r="E78" s="91"/>
      <c r="F78" s="90">
        <f t="shared" si="8"/>
        <v>786.4</v>
      </c>
      <c r="G78" s="91">
        <v>1089.8</v>
      </c>
      <c r="H78" s="91">
        <f t="shared" si="4"/>
        <v>1876.1999999999998</v>
      </c>
      <c r="I78" s="193"/>
      <c r="J78" s="91">
        <f t="shared" si="9"/>
        <v>1876.1999999999998</v>
      </c>
      <c r="K78" s="91"/>
      <c r="L78" s="210"/>
      <c r="M78" s="210"/>
      <c r="N78" s="211">
        <f t="shared" si="6"/>
        <v>1876.1999999999998</v>
      </c>
    </row>
    <row r="79" spans="1:14" ht="54" customHeight="1">
      <c r="A79" s="31" t="s">
        <v>571</v>
      </c>
      <c r="B79" s="104" t="s">
        <v>67</v>
      </c>
      <c r="C79" s="86">
        <v>27781.8</v>
      </c>
      <c r="D79" s="91"/>
      <c r="E79" s="91"/>
      <c r="F79" s="90">
        <f t="shared" si="8"/>
        <v>27781.8</v>
      </c>
      <c r="G79" s="91"/>
      <c r="H79" s="91">
        <f t="shared" si="4"/>
        <v>27781.8</v>
      </c>
      <c r="I79" s="193"/>
      <c r="J79" s="91">
        <f t="shared" si="9"/>
        <v>27781.8</v>
      </c>
      <c r="K79" s="91"/>
      <c r="L79" s="210"/>
      <c r="M79" s="210">
        <v>570</v>
      </c>
      <c r="N79" s="211">
        <f t="shared" si="6"/>
        <v>28351.8</v>
      </c>
    </row>
    <row r="80" spans="1:14" ht="49.5" customHeight="1">
      <c r="A80" s="31" t="s">
        <v>572</v>
      </c>
      <c r="B80" s="104" t="s">
        <v>68</v>
      </c>
      <c r="C80" s="86">
        <v>4534.8999999999996</v>
      </c>
      <c r="D80" s="91"/>
      <c r="E80" s="91"/>
      <c r="F80" s="90">
        <f t="shared" si="8"/>
        <v>4534.8999999999996</v>
      </c>
      <c r="G80" s="91"/>
      <c r="H80" s="91">
        <f t="shared" si="4"/>
        <v>4534.8999999999996</v>
      </c>
      <c r="I80" s="193"/>
      <c r="J80" s="91">
        <f t="shared" si="9"/>
        <v>4534.8999999999996</v>
      </c>
      <c r="K80" s="91"/>
      <c r="L80" s="210"/>
      <c r="M80" s="210"/>
      <c r="N80" s="211">
        <f t="shared" si="6"/>
        <v>4534.8999999999996</v>
      </c>
    </row>
    <row r="81" spans="1:14" ht="60" customHeight="1">
      <c r="A81" s="31" t="s">
        <v>573</v>
      </c>
      <c r="B81" s="104" t="s">
        <v>69</v>
      </c>
      <c r="C81" s="86">
        <v>370</v>
      </c>
      <c r="D81" s="91"/>
      <c r="E81" s="91"/>
      <c r="F81" s="90">
        <f t="shared" si="8"/>
        <v>370</v>
      </c>
      <c r="G81" s="91"/>
      <c r="H81" s="91">
        <f t="shared" si="4"/>
        <v>370</v>
      </c>
      <c r="I81" s="193"/>
      <c r="J81" s="91">
        <f t="shared" si="9"/>
        <v>370</v>
      </c>
      <c r="K81" s="91"/>
      <c r="L81" s="210"/>
      <c r="M81" s="210"/>
      <c r="N81" s="211">
        <f t="shared" si="6"/>
        <v>370</v>
      </c>
    </row>
    <row r="82" spans="1:14" ht="71.25" customHeight="1">
      <c r="A82" s="93" t="s">
        <v>578</v>
      </c>
      <c r="B82" s="28" t="s">
        <v>58</v>
      </c>
      <c r="C82" s="86">
        <v>3400</v>
      </c>
      <c r="D82" s="91"/>
      <c r="E82" s="91"/>
      <c r="F82" s="90">
        <f t="shared" si="8"/>
        <v>3400</v>
      </c>
      <c r="G82" s="91"/>
      <c r="H82" s="91">
        <f t="shared" si="4"/>
        <v>3400</v>
      </c>
      <c r="I82" s="193"/>
      <c r="J82" s="91">
        <f t="shared" si="9"/>
        <v>3400</v>
      </c>
      <c r="K82" s="91"/>
      <c r="L82" s="210"/>
      <c r="M82" s="210">
        <v>-200</v>
      </c>
      <c r="N82" s="211">
        <f t="shared" si="6"/>
        <v>3200</v>
      </c>
    </row>
    <row r="83" spans="1:14" ht="38.25" customHeight="1">
      <c r="A83" s="93" t="s">
        <v>788</v>
      </c>
      <c r="B83" s="104" t="s">
        <v>789</v>
      </c>
      <c r="C83" s="86"/>
      <c r="D83" s="91"/>
      <c r="E83" s="91"/>
      <c r="F83" s="90"/>
      <c r="G83" s="91"/>
      <c r="H83" s="91"/>
      <c r="I83" s="193"/>
      <c r="J83" s="91"/>
      <c r="K83" s="91">
        <v>638.75</v>
      </c>
      <c r="L83" s="210"/>
      <c r="M83" s="210"/>
      <c r="N83" s="211">
        <f t="shared" si="6"/>
        <v>638.75</v>
      </c>
    </row>
    <row r="84" spans="1:14" ht="30" customHeight="1">
      <c r="A84" s="81" t="s">
        <v>621</v>
      </c>
      <c r="B84" s="40" t="s">
        <v>180</v>
      </c>
      <c r="C84" s="82">
        <f>C86</f>
        <v>0</v>
      </c>
      <c r="D84" s="90">
        <f>D85+D86</f>
        <v>34014.315999999999</v>
      </c>
      <c r="E84" s="90">
        <f t="shared" ref="E84" si="10">E85+E86</f>
        <v>0</v>
      </c>
      <c r="F84" s="90">
        <f t="shared" si="8"/>
        <v>34014.315999999999</v>
      </c>
      <c r="G84" s="90">
        <f>G85+G86+G89+G88</f>
        <v>468.5</v>
      </c>
      <c r="H84" s="90">
        <f t="shared" si="4"/>
        <v>34482.815999999999</v>
      </c>
      <c r="I84" s="193"/>
      <c r="J84" s="90">
        <f t="shared" si="9"/>
        <v>34482.815999999999</v>
      </c>
      <c r="K84" s="90">
        <f>K87+K89</f>
        <v>4831.3999999999996</v>
      </c>
      <c r="L84" s="211">
        <f>L87+L89</f>
        <v>0</v>
      </c>
      <c r="M84" s="211"/>
      <c r="N84" s="211">
        <f>J84+L84+K84</f>
        <v>39314.216</v>
      </c>
    </row>
    <row r="85" spans="1:14" ht="55.5" customHeight="1">
      <c r="A85" s="113" t="s">
        <v>742</v>
      </c>
      <c r="B85" s="34" t="s">
        <v>743</v>
      </c>
      <c r="C85" s="82"/>
      <c r="D85" s="91">
        <v>17577</v>
      </c>
      <c r="E85" s="91"/>
      <c r="F85" s="90">
        <f t="shared" si="8"/>
        <v>17577</v>
      </c>
      <c r="G85" s="91"/>
      <c r="H85" s="91">
        <f t="shared" si="4"/>
        <v>17577</v>
      </c>
      <c r="I85" s="193"/>
      <c r="J85" s="91">
        <f t="shared" si="9"/>
        <v>17577</v>
      </c>
      <c r="K85" s="91"/>
      <c r="L85" s="210"/>
      <c r="M85" s="210"/>
      <c r="N85" s="210">
        <f>J85+L85</f>
        <v>17577</v>
      </c>
    </row>
    <row r="86" spans="1:14" ht="69" customHeight="1">
      <c r="A86" s="101" t="s">
        <v>744</v>
      </c>
      <c r="B86" s="77" t="s">
        <v>763</v>
      </c>
      <c r="C86" s="86"/>
      <c r="D86" s="91">
        <v>16437.315999999999</v>
      </c>
      <c r="E86" s="91"/>
      <c r="F86" s="90">
        <f t="shared" si="8"/>
        <v>16437.315999999999</v>
      </c>
      <c r="G86" s="91"/>
      <c r="H86" s="91">
        <f t="shared" si="4"/>
        <v>16437.315999999999</v>
      </c>
      <c r="I86" s="193"/>
      <c r="J86" s="91">
        <f t="shared" si="9"/>
        <v>16437.315999999999</v>
      </c>
      <c r="K86" s="91"/>
      <c r="L86" s="210"/>
      <c r="M86" s="210"/>
      <c r="N86" s="210">
        <f>J86+L86</f>
        <v>16437.315999999999</v>
      </c>
    </row>
    <row r="87" spans="1:14" ht="83.25" customHeight="1">
      <c r="A87" s="101" t="s">
        <v>783</v>
      </c>
      <c r="B87" s="77" t="s">
        <v>784</v>
      </c>
      <c r="C87" s="217"/>
      <c r="D87" s="217"/>
      <c r="E87" s="217"/>
      <c r="F87" s="218"/>
      <c r="G87" s="217"/>
      <c r="H87" s="217"/>
      <c r="I87" s="219"/>
      <c r="J87" s="217"/>
      <c r="K87" s="217">
        <v>4474.3999999999996</v>
      </c>
      <c r="L87" s="220"/>
      <c r="M87" s="220"/>
      <c r="N87" s="210">
        <f>J87+L87+K87</f>
        <v>4474.3999999999996</v>
      </c>
    </row>
    <row r="88" spans="1:14" ht="45" customHeight="1">
      <c r="A88" s="101" t="s">
        <v>771</v>
      </c>
      <c r="B88" s="77" t="s">
        <v>772</v>
      </c>
      <c r="C88" s="86"/>
      <c r="D88" s="91"/>
      <c r="E88" s="91"/>
      <c r="F88" s="90">
        <f t="shared" si="8"/>
        <v>0</v>
      </c>
      <c r="G88" s="91">
        <v>318.5</v>
      </c>
      <c r="H88" s="91">
        <f t="shared" si="4"/>
        <v>318.5</v>
      </c>
      <c r="I88" s="193"/>
      <c r="J88" s="91">
        <f t="shared" si="9"/>
        <v>318.5</v>
      </c>
      <c r="K88" s="91"/>
      <c r="L88" s="210"/>
      <c r="M88" s="210"/>
      <c r="N88" s="210">
        <f>J88+L88</f>
        <v>318.5</v>
      </c>
    </row>
    <row r="89" spans="1:14" ht="48.75" customHeight="1">
      <c r="A89" s="101" t="s">
        <v>785</v>
      </c>
      <c r="B89" s="77" t="s">
        <v>770</v>
      </c>
      <c r="C89" s="86"/>
      <c r="D89" s="91"/>
      <c r="E89" s="91"/>
      <c r="F89" s="90">
        <f t="shared" si="8"/>
        <v>0</v>
      </c>
      <c r="G89" s="91">
        <v>150</v>
      </c>
      <c r="H89" s="91">
        <f t="shared" si="4"/>
        <v>150</v>
      </c>
      <c r="I89" s="193"/>
      <c r="J89" s="91">
        <f t="shared" si="9"/>
        <v>150</v>
      </c>
      <c r="K89" s="91">
        <v>357</v>
      </c>
      <c r="L89" s="210"/>
      <c r="M89" s="210"/>
      <c r="N89" s="210">
        <f>J89+L89+K89</f>
        <v>507</v>
      </c>
    </row>
    <row r="90" spans="1:14" ht="76.5" hidden="1" customHeight="1">
      <c r="A90" s="101"/>
      <c r="B90" s="182"/>
      <c r="C90" s="86"/>
      <c r="D90" s="91"/>
      <c r="E90" s="91"/>
      <c r="F90" s="90">
        <f t="shared" si="8"/>
        <v>0</v>
      </c>
      <c r="G90" s="91"/>
      <c r="H90" s="90"/>
      <c r="I90" s="193"/>
      <c r="J90" s="91">
        <f t="shared" si="9"/>
        <v>0</v>
      </c>
      <c r="K90" s="91"/>
      <c r="L90" s="210"/>
      <c r="M90" s="210"/>
      <c r="N90" s="210">
        <f>J90+L90</f>
        <v>0</v>
      </c>
    </row>
    <row r="91" spans="1:14" ht="46.5" hidden="1" customHeight="1">
      <c r="A91" s="105" t="s">
        <v>665</v>
      </c>
      <c r="B91" s="106" t="s">
        <v>666</v>
      </c>
      <c r="C91" s="86">
        <v>0</v>
      </c>
      <c r="D91" s="91"/>
      <c r="E91" s="91"/>
      <c r="F91" s="90">
        <f t="shared" si="8"/>
        <v>0</v>
      </c>
      <c r="G91" s="91"/>
      <c r="H91" s="90">
        <f>C91+D91+E91+G91</f>
        <v>0</v>
      </c>
      <c r="I91" s="193"/>
      <c r="J91" s="91">
        <f t="shared" si="9"/>
        <v>0</v>
      </c>
      <c r="K91" s="91"/>
      <c r="L91" s="210"/>
      <c r="M91" s="210"/>
      <c r="N91" s="210">
        <f>J91+L91</f>
        <v>0</v>
      </c>
    </row>
    <row r="92" spans="1:14" ht="46.5" hidden="1" customHeight="1">
      <c r="A92" s="93" t="s">
        <v>651</v>
      </c>
      <c r="B92" s="59" t="s">
        <v>652</v>
      </c>
      <c r="C92" s="86">
        <v>0</v>
      </c>
      <c r="D92" s="91"/>
      <c r="E92" s="91"/>
      <c r="F92" s="90">
        <f t="shared" si="8"/>
        <v>0</v>
      </c>
      <c r="G92" s="91"/>
      <c r="H92" s="90">
        <f>C92+D92+E92+G92</f>
        <v>0</v>
      </c>
      <c r="I92" s="193"/>
      <c r="J92" s="91">
        <f t="shared" si="9"/>
        <v>0</v>
      </c>
      <c r="K92" s="91"/>
      <c r="L92" s="210"/>
      <c r="M92" s="210"/>
      <c r="N92" s="210">
        <f>J92+L92</f>
        <v>0</v>
      </c>
    </row>
    <row r="93" spans="1:14" ht="46.5" hidden="1" customHeight="1">
      <c r="A93" s="101"/>
      <c r="B93" s="77"/>
      <c r="C93" s="86"/>
      <c r="D93" s="91"/>
      <c r="E93" s="91"/>
      <c r="F93" s="90">
        <f t="shared" si="8"/>
        <v>0</v>
      </c>
      <c r="G93" s="91"/>
      <c r="H93" s="90">
        <f>C93+D93+E93+G93</f>
        <v>0</v>
      </c>
      <c r="I93" s="193"/>
      <c r="J93" s="91">
        <f t="shared" si="9"/>
        <v>0</v>
      </c>
      <c r="K93" s="91"/>
      <c r="L93" s="210"/>
      <c r="M93" s="210"/>
      <c r="N93" s="210">
        <f>J93+L93</f>
        <v>0</v>
      </c>
    </row>
    <row r="94" spans="1:14" ht="44.25" customHeight="1">
      <c r="A94" s="236" t="s">
        <v>28</v>
      </c>
      <c r="B94" s="236"/>
      <c r="C94" s="82">
        <f>C10+C61</f>
        <v>810321.10000000009</v>
      </c>
      <c r="D94" s="82">
        <f>D10+D61</f>
        <v>35971.186000000002</v>
      </c>
      <c r="E94" s="82">
        <f>E10+E61</f>
        <v>942.2</v>
      </c>
      <c r="F94" s="90">
        <f t="shared" si="8"/>
        <v>847234.48600000003</v>
      </c>
      <c r="G94" s="82">
        <f>G10+G61</f>
        <v>35800.200000000004</v>
      </c>
      <c r="H94" s="90">
        <f>C94+D94+E94+G94</f>
        <v>883034.68599999999</v>
      </c>
      <c r="I94" s="90">
        <f>I61+I10</f>
        <v>59000</v>
      </c>
      <c r="J94" s="90">
        <f t="shared" si="9"/>
        <v>942034.68599999999</v>
      </c>
      <c r="K94" s="90">
        <f>K61+K10</f>
        <v>19569.949999999997</v>
      </c>
      <c r="L94" s="90">
        <f>L61+L10</f>
        <v>26308.510000000002</v>
      </c>
      <c r="M94" s="90">
        <f>M61+M10</f>
        <v>28635</v>
      </c>
      <c r="N94" s="211">
        <f>J94+L94+K94+M94</f>
        <v>1016548.1459999999</v>
      </c>
    </row>
  </sheetData>
  <mergeCells count="9">
    <mergeCell ref="A94:B94"/>
    <mergeCell ref="A10:B10"/>
    <mergeCell ref="C8:H8"/>
    <mergeCell ref="D2:N2"/>
    <mergeCell ref="C3:N3"/>
    <mergeCell ref="A4:N4"/>
    <mergeCell ref="C5:N5"/>
    <mergeCell ref="A7:N7"/>
    <mergeCell ref="A6:N6"/>
  </mergeCells>
  <phoneticPr fontId="4" type="noConversion"/>
  <pageMargins left="0.39370078740157483" right="0" top="0.59055118110236227" bottom="0.19685039370078741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7"/>
  <sheetViews>
    <sheetView topLeftCell="A74" zoomScale="110" zoomScaleNormal="110" workbookViewId="0">
      <selection activeCell="Q77" sqref="Q77"/>
    </sheetView>
  </sheetViews>
  <sheetFormatPr defaultRowHeight="12.75"/>
  <cols>
    <col min="1" max="1" width="48.5703125" style="35" customWidth="1"/>
    <col min="2" max="2" width="10" style="35" customWidth="1"/>
    <col min="3" max="3" width="9.7109375" style="127" customWidth="1"/>
    <col min="4" max="4" width="15" style="35" customWidth="1"/>
    <col min="5" max="5" width="9.28515625" style="35" customWidth="1"/>
    <col min="6" max="6" width="12.28515625" style="145" hidden="1" customWidth="1"/>
    <col min="7" max="8" width="10.140625" style="123" hidden="1" customWidth="1"/>
    <col min="9" max="9" width="12.42578125" style="123" hidden="1" customWidth="1"/>
    <col min="10" max="10" width="12.140625" style="123" hidden="1" customWidth="1"/>
    <col min="11" max="11" width="12.5703125" style="146" hidden="1" customWidth="1"/>
    <col min="12" max="12" width="10.140625" style="123" hidden="1" customWidth="1"/>
    <col min="13" max="13" width="11.42578125" style="190" customWidth="1"/>
    <col min="14" max="14" width="11.42578125" style="209" customWidth="1"/>
    <col min="15" max="15" width="9.85546875" style="123" customWidth="1"/>
    <col min="16" max="16" width="12.28515625" style="14" customWidth="1"/>
  </cols>
  <sheetData>
    <row r="1" spans="1:16">
      <c r="M1" s="195"/>
    </row>
    <row r="2" spans="1:16">
      <c r="E2" s="254" t="s">
        <v>776</v>
      </c>
      <c r="F2" s="255"/>
      <c r="G2" s="255"/>
      <c r="H2" s="255"/>
      <c r="I2" s="255"/>
      <c r="J2" s="255"/>
      <c r="K2" s="255"/>
      <c r="L2" s="253"/>
      <c r="M2" s="253"/>
      <c r="N2" s="253"/>
      <c r="O2" s="241"/>
      <c r="P2" s="241"/>
    </row>
    <row r="3" spans="1:16" s="179" customFormat="1" ht="11.25">
      <c r="A3" s="175"/>
      <c r="B3" s="175"/>
      <c r="C3" s="180"/>
      <c r="D3" s="175"/>
      <c r="E3" s="264" t="s">
        <v>807</v>
      </c>
      <c r="F3" s="247"/>
      <c r="G3" s="247"/>
      <c r="H3" s="247"/>
      <c r="I3" s="247"/>
      <c r="J3" s="247"/>
      <c r="K3" s="247"/>
      <c r="L3" s="253"/>
      <c r="M3" s="253"/>
      <c r="N3" s="253"/>
      <c r="O3" s="241"/>
      <c r="P3" s="241"/>
    </row>
    <row r="4" spans="1:16" s="179" customFormat="1" ht="11.25">
      <c r="A4" s="175"/>
      <c r="B4" s="175"/>
      <c r="C4" s="180"/>
      <c r="D4" s="175"/>
      <c r="E4" s="247"/>
      <c r="F4" s="247"/>
      <c r="G4" s="247"/>
      <c r="H4" s="247"/>
      <c r="I4" s="247"/>
      <c r="J4" s="247"/>
      <c r="K4" s="247"/>
      <c r="L4" s="253"/>
      <c r="M4" s="253"/>
      <c r="N4" s="253"/>
      <c r="O4" s="241"/>
      <c r="P4" s="241"/>
    </row>
    <row r="5" spans="1:16" s="179" customFormat="1" ht="32.25" customHeight="1">
      <c r="A5" s="175"/>
      <c r="B5" s="175"/>
      <c r="C5" s="180"/>
      <c r="D5" s="175"/>
      <c r="E5" s="247"/>
      <c r="F5" s="247"/>
      <c r="G5" s="247"/>
      <c r="H5" s="247"/>
      <c r="I5" s="247"/>
      <c r="J5" s="247"/>
      <c r="K5" s="247"/>
      <c r="L5" s="253"/>
      <c r="M5" s="253"/>
      <c r="N5" s="253"/>
      <c r="O5" s="241"/>
      <c r="P5" s="241"/>
    </row>
    <row r="6" spans="1:16" s="179" customFormat="1">
      <c r="A6" s="178"/>
      <c r="B6" s="178"/>
      <c r="C6" s="181"/>
      <c r="D6" s="178"/>
      <c r="E6" s="245" t="s">
        <v>177</v>
      </c>
      <c r="F6" s="268"/>
      <c r="G6" s="268"/>
      <c r="H6" s="268"/>
      <c r="I6" s="268"/>
      <c r="J6" s="268"/>
      <c r="K6" s="268"/>
      <c r="L6" s="253"/>
      <c r="M6" s="253"/>
      <c r="N6" s="253"/>
      <c r="O6" s="241"/>
      <c r="P6" s="241"/>
    </row>
    <row r="7" spans="1:16" s="179" customFormat="1" ht="54" customHeight="1">
      <c r="A7" s="177"/>
      <c r="B7" s="177"/>
      <c r="C7" s="177"/>
      <c r="D7" s="177"/>
      <c r="E7" s="265" t="s">
        <v>753</v>
      </c>
      <c r="F7" s="266"/>
      <c r="G7" s="266"/>
      <c r="H7" s="266"/>
      <c r="I7" s="266"/>
      <c r="J7" s="266"/>
      <c r="K7" s="266"/>
      <c r="L7" s="253"/>
      <c r="M7" s="253"/>
      <c r="N7" s="253"/>
      <c r="O7" s="241"/>
      <c r="P7" s="241"/>
    </row>
    <row r="8" spans="1:16" ht="17.25" hidden="1" customHeight="1">
      <c r="A8" s="116"/>
      <c r="B8" s="116"/>
      <c r="C8" s="116"/>
      <c r="D8" s="262"/>
      <c r="E8" s="262"/>
      <c r="F8" s="262"/>
      <c r="G8" s="263"/>
      <c r="H8" s="263"/>
      <c r="I8" s="263"/>
      <c r="J8" s="263"/>
      <c r="K8" s="263"/>
    </row>
    <row r="9" spans="1:16" ht="19.5" customHeight="1">
      <c r="A9" s="116"/>
      <c r="B9" s="116"/>
      <c r="C9" s="116"/>
      <c r="D9" s="116"/>
      <c r="E9" s="267" t="s">
        <v>187</v>
      </c>
      <c r="F9" s="267"/>
      <c r="G9" s="253"/>
      <c r="H9" s="253"/>
      <c r="I9" s="253"/>
      <c r="J9" s="253"/>
      <c r="K9" s="253"/>
      <c r="L9" s="253"/>
      <c r="M9" s="253"/>
      <c r="N9" s="253"/>
      <c r="O9" s="241"/>
      <c r="P9" s="241"/>
    </row>
    <row r="10" spans="1:16" ht="23.25" customHeight="1">
      <c r="A10" s="256" t="s">
        <v>684</v>
      </c>
      <c r="B10" s="256"/>
      <c r="C10" s="256"/>
      <c r="D10" s="256"/>
      <c r="E10" s="256"/>
      <c r="F10" s="256"/>
      <c r="G10" s="257"/>
      <c r="H10" s="257"/>
      <c r="I10" s="257"/>
      <c r="J10" s="257"/>
      <c r="K10" s="257"/>
      <c r="L10" s="253"/>
      <c r="M10" s="253"/>
      <c r="N10" s="253"/>
      <c r="O10" s="241"/>
      <c r="P10" s="241"/>
    </row>
    <row r="11" spans="1:16">
      <c r="A11" s="37"/>
      <c r="B11" s="37"/>
      <c r="C11" s="128"/>
      <c r="D11" s="37"/>
      <c r="E11" s="37"/>
      <c r="F11" s="258" t="s">
        <v>297</v>
      </c>
      <c r="G11" s="259"/>
      <c r="H11" s="259"/>
      <c r="I11" s="259"/>
      <c r="J11" s="259"/>
      <c r="K11" s="259"/>
      <c r="L11" s="260"/>
      <c r="M11" s="261"/>
      <c r="N11" s="212"/>
    </row>
    <row r="12" spans="1:16" ht="35.25" customHeight="1">
      <c r="A12" s="38" t="s">
        <v>157</v>
      </c>
      <c r="B12" s="129" t="s">
        <v>132</v>
      </c>
      <c r="C12" s="66" t="s">
        <v>133</v>
      </c>
      <c r="D12" s="38" t="s">
        <v>190</v>
      </c>
      <c r="E12" s="38" t="s">
        <v>134</v>
      </c>
      <c r="F12" s="81" t="s">
        <v>616</v>
      </c>
      <c r="G12" s="91" t="s">
        <v>751</v>
      </c>
      <c r="H12" s="91" t="s">
        <v>767</v>
      </c>
      <c r="I12" s="81" t="s">
        <v>616</v>
      </c>
      <c r="J12" s="91" t="s">
        <v>751</v>
      </c>
      <c r="K12" s="119" t="s">
        <v>616</v>
      </c>
      <c r="L12" s="90" t="s">
        <v>751</v>
      </c>
      <c r="M12" s="117" t="s">
        <v>616</v>
      </c>
      <c r="N12" s="117" t="s">
        <v>791</v>
      </c>
      <c r="O12" s="90" t="s">
        <v>751</v>
      </c>
      <c r="P12" s="117" t="s">
        <v>786</v>
      </c>
    </row>
    <row r="13" spans="1:16" ht="24" customHeight="1">
      <c r="A13" s="27" t="s">
        <v>135</v>
      </c>
      <c r="B13" s="27"/>
      <c r="C13" s="66"/>
      <c r="D13" s="36"/>
      <c r="E13" s="38"/>
      <c r="F13" s="85">
        <f>SUM(F14,F115,F160,F175,F206,F277,F335,F356,F184)</f>
        <v>810321.1</v>
      </c>
      <c r="G13" s="85">
        <f>SUM(G14,G115,G160,G175,G206,G277,G335,G356,G184)</f>
        <v>39996.185999999994</v>
      </c>
      <c r="H13" s="85">
        <f>SUM(H14,H115,H160,H175,H206,H277,H335,H356,H184)</f>
        <v>24300.2</v>
      </c>
      <c r="I13" s="85">
        <f>F13+G13+H13</f>
        <v>874617.48599999992</v>
      </c>
      <c r="J13" s="85">
        <f>J14+J115+J160+J175+J184+J206+J277+J335+J356</f>
        <v>41595.200000000004</v>
      </c>
      <c r="K13" s="90">
        <f>I13+J13</f>
        <v>916212.68599999987</v>
      </c>
      <c r="L13" s="85">
        <f>SUM(L14,L115,L160,L175,L206,L277,L335,L356,L184)</f>
        <v>59000</v>
      </c>
      <c r="M13" s="90">
        <f>K13+L13</f>
        <v>975212.68599999987</v>
      </c>
      <c r="N13" s="85">
        <f>N14+N115+N160+N175+N184+N206+N277+N335+N356</f>
        <v>19569.96</v>
      </c>
      <c r="O13" s="85">
        <f>O14+O115+O160+O175+O184+O206+O277+O335+O356</f>
        <v>26308.5</v>
      </c>
      <c r="P13" s="211">
        <f>M13+N13+O13</f>
        <v>1021091.1459999998</v>
      </c>
    </row>
    <row r="14" spans="1:16" ht="30.75" customHeight="1">
      <c r="A14" s="39" t="s">
        <v>113</v>
      </c>
      <c r="B14" s="38">
        <v>439</v>
      </c>
      <c r="C14" s="66"/>
      <c r="D14" s="38"/>
      <c r="E14" s="38"/>
      <c r="F14" s="85">
        <f>SUM(F15,F66,F98,F83)</f>
        <v>51823</v>
      </c>
      <c r="G14" s="91"/>
      <c r="H14" s="91"/>
      <c r="I14" s="85">
        <f t="shared" ref="I14:I79" si="0">F14+G14+H14</f>
        <v>51823</v>
      </c>
      <c r="J14" s="90">
        <f>J83</f>
        <v>318.5</v>
      </c>
      <c r="K14" s="90">
        <f t="shared" ref="K14:K79" si="1">I14+J14</f>
        <v>52141.5</v>
      </c>
      <c r="L14" s="90">
        <f>L15+L98</f>
        <v>2540</v>
      </c>
      <c r="M14" s="90">
        <f t="shared" ref="M14:M79" si="2">K14+L14</f>
        <v>54681.5</v>
      </c>
      <c r="N14" s="90">
        <f>N15</f>
        <v>995.76</v>
      </c>
      <c r="O14" s="90">
        <f>O15+O83</f>
        <v>5547.5</v>
      </c>
      <c r="P14" s="211">
        <f t="shared" ref="P14:P79" si="3">M14+N14+O14</f>
        <v>61224.76</v>
      </c>
    </row>
    <row r="15" spans="1:16" s="4" customFormat="1" ht="23.25" customHeight="1">
      <c r="A15" s="27" t="s">
        <v>136</v>
      </c>
      <c r="B15" s="38">
        <v>439</v>
      </c>
      <c r="C15" s="66" t="s">
        <v>137</v>
      </c>
      <c r="D15" s="67"/>
      <c r="E15" s="67"/>
      <c r="F15" s="85">
        <f>SUM(F16,F23,F31,F41,F54,F59,F48)</f>
        <v>39108</v>
      </c>
      <c r="G15" s="90"/>
      <c r="H15" s="90"/>
      <c r="I15" s="85">
        <f t="shared" si="0"/>
        <v>39108</v>
      </c>
      <c r="J15" s="90"/>
      <c r="K15" s="90">
        <f t="shared" si="1"/>
        <v>39108</v>
      </c>
      <c r="L15" s="90">
        <f>L31+L48</f>
        <v>1240</v>
      </c>
      <c r="M15" s="90">
        <f t="shared" si="2"/>
        <v>40348</v>
      </c>
      <c r="N15" s="90">
        <f>N31+N59</f>
        <v>995.76</v>
      </c>
      <c r="O15" s="90">
        <f>O31</f>
        <v>4737.5</v>
      </c>
      <c r="P15" s="211">
        <f t="shared" si="3"/>
        <v>46081.26</v>
      </c>
    </row>
    <row r="16" spans="1:16" s="4" customFormat="1" ht="40.5" customHeight="1">
      <c r="A16" s="27" t="s">
        <v>138</v>
      </c>
      <c r="B16" s="38">
        <v>439</v>
      </c>
      <c r="C16" s="66" t="s">
        <v>139</v>
      </c>
      <c r="D16" s="67"/>
      <c r="E16" s="67"/>
      <c r="F16" s="85">
        <f>SUM(F18)</f>
        <v>1592</v>
      </c>
      <c r="G16" s="90"/>
      <c r="H16" s="90"/>
      <c r="I16" s="85">
        <f t="shared" si="0"/>
        <v>1592</v>
      </c>
      <c r="J16" s="90"/>
      <c r="K16" s="90">
        <f t="shared" si="1"/>
        <v>1592</v>
      </c>
      <c r="L16" s="90"/>
      <c r="M16" s="90">
        <f t="shared" si="2"/>
        <v>1592</v>
      </c>
      <c r="N16" s="90"/>
      <c r="O16" s="90"/>
      <c r="P16" s="211">
        <f t="shared" si="3"/>
        <v>1592</v>
      </c>
    </row>
    <row r="17" spans="1:16" s="4" customFormat="1" ht="42.75" customHeight="1">
      <c r="A17" s="27" t="s">
        <v>271</v>
      </c>
      <c r="B17" s="38">
        <v>439</v>
      </c>
      <c r="C17" s="66" t="s">
        <v>139</v>
      </c>
      <c r="D17" s="67" t="s">
        <v>220</v>
      </c>
      <c r="E17" s="67"/>
      <c r="F17" s="85">
        <f>SUM(F18)</f>
        <v>1592</v>
      </c>
      <c r="G17" s="90"/>
      <c r="H17" s="90"/>
      <c r="I17" s="85">
        <f t="shared" si="0"/>
        <v>1592</v>
      </c>
      <c r="J17" s="90"/>
      <c r="K17" s="90">
        <f t="shared" si="1"/>
        <v>1592</v>
      </c>
      <c r="L17" s="90"/>
      <c r="M17" s="90">
        <f t="shared" si="2"/>
        <v>1592</v>
      </c>
      <c r="N17" s="90"/>
      <c r="O17" s="90"/>
      <c r="P17" s="211">
        <f t="shared" si="3"/>
        <v>1592</v>
      </c>
    </row>
    <row r="18" spans="1:16" ht="21.75" hidden="1" customHeight="1">
      <c r="A18" s="22" t="s">
        <v>140</v>
      </c>
      <c r="B18" s="130">
        <v>439</v>
      </c>
      <c r="C18" s="68" t="s">
        <v>139</v>
      </c>
      <c r="D18" s="69" t="s">
        <v>221</v>
      </c>
      <c r="E18" s="69"/>
      <c r="F18" s="70">
        <f>SUM(F19,F21)</f>
        <v>1592</v>
      </c>
      <c r="G18" s="91"/>
      <c r="H18" s="91"/>
      <c r="I18" s="85">
        <f t="shared" si="0"/>
        <v>1592</v>
      </c>
      <c r="J18" s="91"/>
      <c r="K18" s="90">
        <f t="shared" si="1"/>
        <v>1592</v>
      </c>
      <c r="L18" s="91"/>
      <c r="M18" s="90">
        <f t="shared" si="2"/>
        <v>1592</v>
      </c>
      <c r="N18" s="90"/>
      <c r="O18" s="91"/>
      <c r="P18" s="211">
        <f t="shared" si="3"/>
        <v>1592</v>
      </c>
    </row>
    <row r="19" spans="1:16" ht="36.75" hidden="1" customHeight="1">
      <c r="A19" s="22" t="s">
        <v>194</v>
      </c>
      <c r="B19" s="130">
        <v>439</v>
      </c>
      <c r="C19" s="68" t="s">
        <v>139</v>
      </c>
      <c r="D19" s="69" t="s">
        <v>222</v>
      </c>
      <c r="E19" s="69"/>
      <c r="F19" s="70">
        <f>SUM(F20)</f>
        <v>1592</v>
      </c>
      <c r="G19" s="91"/>
      <c r="H19" s="91"/>
      <c r="I19" s="85">
        <f t="shared" si="0"/>
        <v>1592</v>
      </c>
      <c r="J19" s="91"/>
      <c r="K19" s="90">
        <f t="shared" si="1"/>
        <v>1592</v>
      </c>
      <c r="L19" s="91"/>
      <c r="M19" s="90">
        <f t="shared" si="2"/>
        <v>1592</v>
      </c>
      <c r="N19" s="90"/>
      <c r="O19" s="91"/>
      <c r="P19" s="211">
        <f t="shared" si="3"/>
        <v>1592</v>
      </c>
    </row>
    <row r="20" spans="1:16" ht="31.5" hidden="1" customHeight="1">
      <c r="A20" s="22" t="s">
        <v>196</v>
      </c>
      <c r="B20" s="130">
        <v>439</v>
      </c>
      <c r="C20" s="68" t="s">
        <v>139</v>
      </c>
      <c r="D20" s="69" t="s">
        <v>222</v>
      </c>
      <c r="E20" s="69" t="s">
        <v>195</v>
      </c>
      <c r="F20" s="70">
        <v>1592</v>
      </c>
      <c r="G20" s="91"/>
      <c r="H20" s="91"/>
      <c r="I20" s="85">
        <f t="shared" si="0"/>
        <v>1592</v>
      </c>
      <c r="J20" s="91"/>
      <c r="K20" s="90">
        <f t="shared" si="1"/>
        <v>1592</v>
      </c>
      <c r="L20" s="91"/>
      <c r="M20" s="90">
        <f t="shared" si="2"/>
        <v>1592</v>
      </c>
      <c r="N20" s="90"/>
      <c r="O20" s="91"/>
      <c r="P20" s="211">
        <f t="shared" si="3"/>
        <v>1592</v>
      </c>
    </row>
    <row r="21" spans="1:16" ht="22.5" hidden="1" customHeight="1">
      <c r="A21" s="22" t="s">
        <v>175</v>
      </c>
      <c r="B21" s="130">
        <v>439</v>
      </c>
      <c r="C21" s="68" t="s">
        <v>139</v>
      </c>
      <c r="D21" s="69" t="s">
        <v>223</v>
      </c>
      <c r="E21" s="69"/>
      <c r="F21" s="70">
        <f>F22</f>
        <v>0</v>
      </c>
      <c r="G21" s="91"/>
      <c r="H21" s="91"/>
      <c r="I21" s="85">
        <f t="shared" si="0"/>
        <v>0</v>
      </c>
      <c r="J21" s="91"/>
      <c r="K21" s="90">
        <f t="shared" si="1"/>
        <v>0</v>
      </c>
      <c r="L21" s="91"/>
      <c r="M21" s="90">
        <f t="shared" si="2"/>
        <v>0</v>
      </c>
      <c r="N21" s="90"/>
      <c r="O21" s="91"/>
      <c r="P21" s="211">
        <f t="shared" si="3"/>
        <v>0</v>
      </c>
    </row>
    <row r="22" spans="1:16" ht="36.75" hidden="1" customHeight="1">
      <c r="A22" s="22" t="s">
        <v>192</v>
      </c>
      <c r="B22" s="130">
        <v>439</v>
      </c>
      <c r="C22" s="68" t="s">
        <v>139</v>
      </c>
      <c r="D22" s="69" t="s">
        <v>223</v>
      </c>
      <c r="E22" s="69" t="s">
        <v>191</v>
      </c>
      <c r="F22" s="70">
        <v>0</v>
      </c>
      <c r="G22" s="91"/>
      <c r="H22" s="91"/>
      <c r="I22" s="85">
        <f t="shared" si="0"/>
        <v>0</v>
      </c>
      <c r="J22" s="91"/>
      <c r="K22" s="90">
        <f t="shared" si="1"/>
        <v>0</v>
      </c>
      <c r="L22" s="91"/>
      <c r="M22" s="90">
        <f t="shared" si="2"/>
        <v>0</v>
      </c>
      <c r="N22" s="90"/>
      <c r="O22" s="91"/>
      <c r="P22" s="211">
        <f t="shared" si="3"/>
        <v>0</v>
      </c>
    </row>
    <row r="23" spans="1:16" ht="48.75" customHeight="1">
      <c r="A23" s="27" t="s">
        <v>188</v>
      </c>
      <c r="B23" s="38">
        <v>439</v>
      </c>
      <c r="C23" s="66" t="s">
        <v>301</v>
      </c>
      <c r="D23" s="67"/>
      <c r="E23" s="67"/>
      <c r="F23" s="85">
        <f>F24</f>
        <v>1454</v>
      </c>
      <c r="G23" s="91"/>
      <c r="H23" s="91"/>
      <c r="I23" s="85">
        <f t="shared" si="0"/>
        <v>1454</v>
      </c>
      <c r="J23" s="91"/>
      <c r="K23" s="90">
        <f t="shared" si="1"/>
        <v>1454</v>
      </c>
      <c r="L23" s="91"/>
      <c r="M23" s="90">
        <f t="shared" si="2"/>
        <v>1454</v>
      </c>
      <c r="N23" s="90"/>
      <c r="O23" s="91"/>
      <c r="P23" s="211">
        <f t="shared" si="3"/>
        <v>1454</v>
      </c>
    </row>
    <row r="24" spans="1:16" ht="31.5" hidden="1" customHeight="1">
      <c r="A24" s="27" t="s">
        <v>271</v>
      </c>
      <c r="B24" s="38">
        <v>439</v>
      </c>
      <c r="C24" s="66" t="s">
        <v>301</v>
      </c>
      <c r="D24" s="67" t="s">
        <v>220</v>
      </c>
      <c r="E24" s="67"/>
      <c r="F24" s="85">
        <f>SUM(F25)+F30</f>
        <v>1454</v>
      </c>
      <c r="G24" s="91"/>
      <c r="H24" s="91"/>
      <c r="I24" s="85">
        <f t="shared" si="0"/>
        <v>1454</v>
      </c>
      <c r="J24" s="91"/>
      <c r="K24" s="90">
        <f t="shared" si="1"/>
        <v>1454</v>
      </c>
      <c r="L24" s="91"/>
      <c r="M24" s="90">
        <f t="shared" si="2"/>
        <v>1454</v>
      </c>
      <c r="N24" s="90"/>
      <c r="O24" s="91"/>
      <c r="P24" s="211">
        <f t="shared" si="3"/>
        <v>1454</v>
      </c>
    </row>
    <row r="25" spans="1:16" s="4" customFormat="1" ht="32.25" hidden="1" customHeight="1">
      <c r="A25" s="22" t="s">
        <v>300</v>
      </c>
      <c r="B25" s="130">
        <v>439</v>
      </c>
      <c r="C25" s="68" t="s">
        <v>301</v>
      </c>
      <c r="D25" s="69" t="s">
        <v>224</v>
      </c>
      <c r="E25" s="69"/>
      <c r="F25" s="70">
        <f>SUM(F26,F28)</f>
        <v>1454</v>
      </c>
      <c r="G25" s="90"/>
      <c r="H25" s="90"/>
      <c r="I25" s="85">
        <f t="shared" si="0"/>
        <v>1454</v>
      </c>
      <c r="J25" s="90"/>
      <c r="K25" s="90">
        <f t="shared" si="1"/>
        <v>1454</v>
      </c>
      <c r="L25" s="90"/>
      <c r="M25" s="90">
        <f t="shared" si="2"/>
        <v>1454</v>
      </c>
      <c r="N25" s="90"/>
      <c r="O25" s="90"/>
      <c r="P25" s="211">
        <f t="shared" si="3"/>
        <v>1454</v>
      </c>
    </row>
    <row r="26" spans="1:16" s="4" customFormat="1" ht="32.25" hidden="1" customHeight="1">
      <c r="A26" s="22" t="s">
        <v>194</v>
      </c>
      <c r="B26" s="130">
        <v>439</v>
      </c>
      <c r="C26" s="68" t="s">
        <v>301</v>
      </c>
      <c r="D26" s="69" t="s">
        <v>225</v>
      </c>
      <c r="E26" s="69"/>
      <c r="F26" s="70">
        <f>SUM(F27)</f>
        <v>1154</v>
      </c>
      <c r="G26" s="90"/>
      <c r="H26" s="90"/>
      <c r="I26" s="85">
        <f t="shared" si="0"/>
        <v>1154</v>
      </c>
      <c r="J26" s="90"/>
      <c r="K26" s="90">
        <f t="shared" si="1"/>
        <v>1154</v>
      </c>
      <c r="L26" s="90"/>
      <c r="M26" s="90">
        <f t="shared" si="2"/>
        <v>1154</v>
      </c>
      <c r="N26" s="90"/>
      <c r="O26" s="90"/>
      <c r="P26" s="211">
        <f t="shared" si="3"/>
        <v>1154</v>
      </c>
    </row>
    <row r="27" spans="1:16" s="4" customFormat="1" ht="33.75" hidden="1" customHeight="1">
      <c r="A27" s="22" t="s">
        <v>196</v>
      </c>
      <c r="B27" s="130">
        <v>439</v>
      </c>
      <c r="C27" s="68" t="s">
        <v>301</v>
      </c>
      <c r="D27" s="69" t="s">
        <v>225</v>
      </c>
      <c r="E27" s="69" t="s">
        <v>195</v>
      </c>
      <c r="F27" s="70">
        <v>1154</v>
      </c>
      <c r="G27" s="90"/>
      <c r="H27" s="90"/>
      <c r="I27" s="85">
        <f t="shared" si="0"/>
        <v>1154</v>
      </c>
      <c r="J27" s="90"/>
      <c r="K27" s="90">
        <f t="shared" si="1"/>
        <v>1154</v>
      </c>
      <c r="L27" s="90"/>
      <c r="M27" s="90">
        <f t="shared" si="2"/>
        <v>1154</v>
      </c>
      <c r="N27" s="90"/>
      <c r="O27" s="90"/>
      <c r="P27" s="211">
        <f t="shared" si="3"/>
        <v>1154</v>
      </c>
    </row>
    <row r="28" spans="1:16" s="4" customFormat="1" ht="24.75" hidden="1" customHeight="1">
      <c r="A28" s="22" t="s">
        <v>175</v>
      </c>
      <c r="B28" s="130">
        <v>439</v>
      </c>
      <c r="C28" s="68" t="s">
        <v>301</v>
      </c>
      <c r="D28" s="69" t="s">
        <v>226</v>
      </c>
      <c r="E28" s="69"/>
      <c r="F28" s="70">
        <f>F29</f>
        <v>300</v>
      </c>
      <c r="G28" s="90"/>
      <c r="H28" s="90"/>
      <c r="I28" s="85">
        <f t="shared" si="0"/>
        <v>300</v>
      </c>
      <c r="J28" s="90"/>
      <c r="K28" s="90">
        <f t="shared" si="1"/>
        <v>300</v>
      </c>
      <c r="L28" s="90"/>
      <c r="M28" s="90">
        <f t="shared" si="2"/>
        <v>300</v>
      </c>
      <c r="N28" s="90"/>
      <c r="O28" s="90"/>
      <c r="P28" s="211">
        <f t="shared" si="3"/>
        <v>300</v>
      </c>
    </row>
    <row r="29" spans="1:16" s="4" customFormat="1" ht="31.5" hidden="1" customHeight="1">
      <c r="A29" s="22" t="s">
        <v>192</v>
      </c>
      <c r="B29" s="130">
        <v>439</v>
      </c>
      <c r="C29" s="68" t="s">
        <v>301</v>
      </c>
      <c r="D29" s="69" t="s">
        <v>226</v>
      </c>
      <c r="E29" s="69" t="s">
        <v>191</v>
      </c>
      <c r="F29" s="70">
        <v>300</v>
      </c>
      <c r="G29" s="90"/>
      <c r="H29" s="90"/>
      <c r="I29" s="85">
        <f t="shared" si="0"/>
        <v>300</v>
      </c>
      <c r="J29" s="90"/>
      <c r="K29" s="90">
        <f t="shared" si="1"/>
        <v>300</v>
      </c>
      <c r="L29" s="90"/>
      <c r="M29" s="90">
        <f t="shared" si="2"/>
        <v>300</v>
      </c>
      <c r="N29" s="90"/>
      <c r="O29" s="90"/>
      <c r="P29" s="211">
        <f t="shared" si="3"/>
        <v>300</v>
      </c>
    </row>
    <row r="30" spans="1:16" s="4" customFormat="1" ht="31.5" hidden="1" customHeight="1">
      <c r="A30" s="22" t="s">
        <v>642</v>
      </c>
      <c r="B30" s="130">
        <v>439</v>
      </c>
      <c r="C30" s="68" t="s">
        <v>301</v>
      </c>
      <c r="D30" s="69" t="s">
        <v>641</v>
      </c>
      <c r="E30" s="69" t="s">
        <v>191</v>
      </c>
      <c r="F30" s="70">
        <v>0</v>
      </c>
      <c r="G30" s="90"/>
      <c r="H30" s="90"/>
      <c r="I30" s="85">
        <f t="shared" si="0"/>
        <v>0</v>
      </c>
      <c r="J30" s="90"/>
      <c r="K30" s="90">
        <f t="shared" si="1"/>
        <v>0</v>
      </c>
      <c r="L30" s="90"/>
      <c r="M30" s="90">
        <f t="shared" si="2"/>
        <v>0</v>
      </c>
      <c r="N30" s="90"/>
      <c r="O30" s="90"/>
      <c r="P30" s="211">
        <f t="shared" si="3"/>
        <v>0</v>
      </c>
    </row>
    <row r="31" spans="1:16" s="4" customFormat="1" ht="48" customHeight="1">
      <c r="A31" s="27" t="s">
        <v>302</v>
      </c>
      <c r="B31" s="130">
        <v>439</v>
      </c>
      <c r="C31" s="66" t="s">
        <v>303</v>
      </c>
      <c r="D31" s="67"/>
      <c r="E31" s="67"/>
      <c r="F31" s="85">
        <f>SUM(F32)</f>
        <v>29379</v>
      </c>
      <c r="G31" s="90"/>
      <c r="H31" s="90"/>
      <c r="I31" s="85">
        <f t="shared" si="0"/>
        <v>29379</v>
      </c>
      <c r="J31" s="90"/>
      <c r="K31" s="90">
        <f t="shared" si="1"/>
        <v>29379</v>
      </c>
      <c r="L31" s="90">
        <f>L32</f>
        <v>740</v>
      </c>
      <c r="M31" s="90">
        <f t="shared" si="2"/>
        <v>30119</v>
      </c>
      <c r="N31" s="90">
        <f>N40</f>
        <v>356.96</v>
      </c>
      <c r="O31" s="90">
        <f>O32</f>
        <v>4737.5</v>
      </c>
      <c r="P31" s="211">
        <f t="shared" si="3"/>
        <v>35213.46</v>
      </c>
    </row>
    <row r="32" spans="1:16" s="4" customFormat="1" ht="25.5" customHeight="1">
      <c r="A32" s="27" t="s">
        <v>272</v>
      </c>
      <c r="B32" s="130">
        <v>439</v>
      </c>
      <c r="C32" s="66" t="s">
        <v>303</v>
      </c>
      <c r="D32" s="67" t="s">
        <v>228</v>
      </c>
      <c r="E32" s="67"/>
      <c r="F32" s="85">
        <f>SUM(F33)</f>
        <v>29379</v>
      </c>
      <c r="G32" s="90"/>
      <c r="H32" s="90"/>
      <c r="I32" s="85">
        <f t="shared" si="0"/>
        <v>29379</v>
      </c>
      <c r="J32" s="90"/>
      <c r="K32" s="90">
        <f t="shared" si="1"/>
        <v>29379</v>
      </c>
      <c r="L32" s="90">
        <f>L33</f>
        <v>740</v>
      </c>
      <c r="M32" s="90">
        <f t="shared" si="2"/>
        <v>30119</v>
      </c>
      <c r="N32" s="90"/>
      <c r="O32" s="90">
        <f>O33</f>
        <v>4737.5</v>
      </c>
      <c r="P32" s="211">
        <f t="shared" si="3"/>
        <v>34856.5</v>
      </c>
    </row>
    <row r="33" spans="1:16" ht="26.25" customHeight="1">
      <c r="A33" s="22" t="s">
        <v>189</v>
      </c>
      <c r="B33" s="130">
        <v>439</v>
      </c>
      <c r="C33" s="68" t="s">
        <v>303</v>
      </c>
      <c r="D33" s="69" t="s">
        <v>232</v>
      </c>
      <c r="E33" s="69"/>
      <c r="F33" s="70">
        <f>SUM(F35,F36)</f>
        <v>29379</v>
      </c>
      <c r="G33" s="91"/>
      <c r="H33" s="91"/>
      <c r="I33" s="85">
        <f t="shared" si="0"/>
        <v>29379</v>
      </c>
      <c r="J33" s="91"/>
      <c r="K33" s="90">
        <f t="shared" si="1"/>
        <v>29379</v>
      </c>
      <c r="L33" s="91">
        <f>L36</f>
        <v>740</v>
      </c>
      <c r="M33" s="90">
        <f t="shared" si="2"/>
        <v>30119</v>
      </c>
      <c r="N33" s="90"/>
      <c r="O33" s="91">
        <f>O35+O36+O39</f>
        <v>4737.5</v>
      </c>
      <c r="P33" s="211">
        <f t="shared" si="3"/>
        <v>34856.5</v>
      </c>
    </row>
    <row r="34" spans="1:16" ht="27" customHeight="1">
      <c r="A34" s="22" t="s">
        <v>194</v>
      </c>
      <c r="B34" s="130">
        <v>439</v>
      </c>
      <c r="C34" s="68" t="s">
        <v>303</v>
      </c>
      <c r="D34" s="69" t="s">
        <v>233</v>
      </c>
      <c r="E34" s="69"/>
      <c r="F34" s="70">
        <f>SUM(F35)</f>
        <v>22756</v>
      </c>
      <c r="G34" s="91"/>
      <c r="H34" s="91"/>
      <c r="I34" s="85">
        <f t="shared" si="0"/>
        <v>22756</v>
      </c>
      <c r="J34" s="91"/>
      <c r="K34" s="90">
        <f t="shared" si="1"/>
        <v>22756</v>
      </c>
      <c r="L34" s="91"/>
      <c r="M34" s="90">
        <f t="shared" si="2"/>
        <v>22756</v>
      </c>
      <c r="N34" s="90"/>
      <c r="O34" s="91"/>
      <c r="P34" s="211">
        <f t="shared" si="3"/>
        <v>22756</v>
      </c>
    </row>
    <row r="35" spans="1:16" ht="29.25" customHeight="1">
      <c r="A35" s="22" t="s">
        <v>196</v>
      </c>
      <c r="B35" s="130">
        <v>439</v>
      </c>
      <c r="C35" s="68" t="s">
        <v>303</v>
      </c>
      <c r="D35" s="69" t="s">
        <v>233</v>
      </c>
      <c r="E35" s="69" t="s">
        <v>195</v>
      </c>
      <c r="F35" s="70">
        <v>22756</v>
      </c>
      <c r="G35" s="91"/>
      <c r="H35" s="91"/>
      <c r="I35" s="85">
        <f t="shared" si="0"/>
        <v>22756</v>
      </c>
      <c r="J35" s="91"/>
      <c r="K35" s="90">
        <f t="shared" si="1"/>
        <v>22756</v>
      </c>
      <c r="L35" s="91"/>
      <c r="M35" s="90">
        <f t="shared" si="2"/>
        <v>22756</v>
      </c>
      <c r="N35" s="90"/>
      <c r="O35" s="91">
        <v>1360</v>
      </c>
      <c r="P35" s="211">
        <f t="shared" si="3"/>
        <v>24116</v>
      </c>
    </row>
    <row r="36" spans="1:16" ht="21.75" customHeight="1">
      <c r="A36" s="22" t="s">
        <v>175</v>
      </c>
      <c r="B36" s="130">
        <v>439</v>
      </c>
      <c r="C36" s="68" t="s">
        <v>303</v>
      </c>
      <c r="D36" s="69" t="s">
        <v>234</v>
      </c>
      <c r="E36" s="131"/>
      <c r="F36" s="70">
        <f>F37+F39+F38</f>
        <v>6623</v>
      </c>
      <c r="G36" s="91"/>
      <c r="H36" s="91"/>
      <c r="I36" s="85">
        <f t="shared" si="0"/>
        <v>6623</v>
      </c>
      <c r="J36" s="91"/>
      <c r="K36" s="90">
        <f t="shared" si="1"/>
        <v>6623</v>
      </c>
      <c r="L36" s="91">
        <f>L37</f>
        <v>740</v>
      </c>
      <c r="M36" s="90">
        <f t="shared" si="2"/>
        <v>7363</v>
      </c>
      <c r="N36" s="90"/>
      <c r="O36" s="91">
        <f>O37</f>
        <v>3369</v>
      </c>
      <c r="P36" s="211">
        <f t="shared" si="3"/>
        <v>10732</v>
      </c>
    </row>
    <row r="37" spans="1:16" ht="30" customHeight="1">
      <c r="A37" s="22" t="s">
        <v>192</v>
      </c>
      <c r="B37" s="130">
        <v>439</v>
      </c>
      <c r="C37" s="68" t="s">
        <v>303</v>
      </c>
      <c r="D37" s="69" t="s">
        <v>234</v>
      </c>
      <c r="E37" s="69" t="s">
        <v>191</v>
      </c>
      <c r="F37" s="70">
        <v>6113</v>
      </c>
      <c r="G37" s="91"/>
      <c r="H37" s="91"/>
      <c r="I37" s="85">
        <f t="shared" si="0"/>
        <v>6113</v>
      </c>
      <c r="J37" s="91"/>
      <c r="K37" s="90">
        <f t="shared" si="1"/>
        <v>6113</v>
      </c>
      <c r="L37" s="91">
        <v>740</v>
      </c>
      <c r="M37" s="90">
        <f t="shared" si="2"/>
        <v>6853</v>
      </c>
      <c r="N37" s="90"/>
      <c r="O37" s="91">
        <v>3369</v>
      </c>
      <c r="P37" s="211">
        <f t="shared" si="3"/>
        <v>10222</v>
      </c>
    </row>
    <row r="38" spans="1:16" ht="30" customHeight="1">
      <c r="A38" s="22" t="s">
        <v>192</v>
      </c>
      <c r="B38" s="130">
        <v>439</v>
      </c>
      <c r="C38" s="68" t="s">
        <v>303</v>
      </c>
      <c r="D38" s="69" t="s">
        <v>519</v>
      </c>
      <c r="E38" s="69" t="s">
        <v>191</v>
      </c>
      <c r="F38" s="70">
        <v>0</v>
      </c>
      <c r="G38" s="91"/>
      <c r="H38" s="91"/>
      <c r="I38" s="85">
        <f t="shared" si="0"/>
        <v>0</v>
      </c>
      <c r="J38" s="91"/>
      <c r="K38" s="90">
        <f t="shared" si="1"/>
        <v>0</v>
      </c>
      <c r="L38" s="91"/>
      <c r="M38" s="90">
        <f t="shared" si="2"/>
        <v>0</v>
      </c>
      <c r="N38" s="90"/>
      <c r="O38" s="91"/>
      <c r="P38" s="211">
        <f t="shared" si="3"/>
        <v>0</v>
      </c>
    </row>
    <row r="39" spans="1:16" ht="30" customHeight="1">
      <c r="A39" s="22" t="s">
        <v>31</v>
      </c>
      <c r="B39" s="132">
        <v>439</v>
      </c>
      <c r="C39" s="68" t="s">
        <v>303</v>
      </c>
      <c r="D39" s="69" t="s">
        <v>234</v>
      </c>
      <c r="E39" s="69" t="s">
        <v>207</v>
      </c>
      <c r="F39" s="70">
        <v>510</v>
      </c>
      <c r="G39" s="91"/>
      <c r="H39" s="91"/>
      <c r="I39" s="85">
        <f t="shared" si="0"/>
        <v>510</v>
      </c>
      <c r="J39" s="91"/>
      <c r="K39" s="90">
        <f t="shared" si="1"/>
        <v>510</v>
      </c>
      <c r="L39" s="91"/>
      <c r="M39" s="90">
        <f t="shared" si="2"/>
        <v>510</v>
      </c>
      <c r="N39" s="90"/>
      <c r="O39" s="91">
        <v>8.5</v>
      </c>
      <c r="P39" s="211">
        <f t="shared" si="3"/>
        <v>518.5</v>
      </c>
    </row>
    <row r="40" spans="1:16" ht="30" customHeight="1">
      <c r="A40" s="22" t="s">
        <v>792</v>
      </c>
      <c r="B40" s="132">
        <v>439</v>
      </c>
      <c r="C40" s="68" t="s">
        <v>303</v>
      </c>
      <c r="D40" s="69" t="s">
        <v>793</v>
      </c>
      <c r="E40" s="69" t="s">
        <v>191</v>
      </c>
      <c r="F40" s="70"/>
      <c r="G40" s="91"/>
      <c r="H40" s="91"/>
      <c r="I40" s="85"/>
      <c r="J40" s="91"/>
      <c r="K40" s="90"/>
      <c r="L40" s="91"/>
      <c r="M40" s="90"/>
      <c r="N40" s="91">
        <v>356.96</v>
      </c>
      <c r="O40" s="91"/>
      <c r="P40" s="211">
        <f t="shared" si="3"/>
        <v>356.96</v>
      </c>
    </row>
    <row r="41" spans="1:16" ht="41.25" hidden="1" customHeight="1">
      <c r="A41" s="40" t="s">
        <v>320</v>
      </c>
      <c r="B41" s="38">
        <v>439</v>
      </c>
      <c r="C41" s="66" t="s">
        <v>305</v>
      </c>
      <c r="D41" s="69"/>
      <c r="E41" s="69"/>
      <c r="F41" s="85">
        <f>SUM(F42)</f>
        <v>1448</v>
      </c>
      <c r="G41" s="91"/>
      <c r="H41" s="91"/>
      <c r="I41" s="85">
        <f t="shared" si="0"/>
        <v>1448</v>
      </c>
      <c r="J41" s="91"/>
      <c r="K41" s="90">
        <f t="shared" si="1"/>
        <v>1448</v>
      </c>
      <c r="L41" s="91"/>
      <c r="M41" s="90">
        <f t="shared" si="2"/>
        <v>1448</v>
      </c>
      <c r="N41" s="91"/>
      <c r="O41" s="91"/>
      <c r="P41" s="211">
        <f t="shared" si="3"/>
        <v>1448</v>
      </c>
    </row>
    <row r="42" spans="1:16" ht="30" hidden="1" customHeight="1">
      <c r="A42" s="27" t="s">
        <v>269</v>
      </c>
      <c r="B42" s="130">
        <v>439</v>
      </c>
      <c r="C42" s="66" t="s">
        <v>305</v>
      </c>
      <c r="D42" s="67" t="s">
        <v>40</v>
      </c>
      <c r="E42" s="69"/>
      <c r="F42" s="85">
        <f>SUM(F43)</f>
        <v>1448</v>
      </c>
      <c r="G42" s="91"/>
      <c r="H42" s="91"/>
      <c r="I42" s="85">
        <f t="shared" si="0"/>
        <v>1448</v>
      </c>
      <c r="J42" s="91"/>
      <c r="K42" s="90">
        <f t="shared" si="1"/>
        <v>1448</v>
      </c>
      <c r="L42" s="91"/>
      <c r="M42" s="90">
        <f t="shared" si="2"/>
        <v>1448</v>
      </c>
      <c r="N42" s="91"/>
      <c r="O42" s="91"/>
      <c r="P42" s="211">
        <f t="shared" si="3"/>
        <v>1448</v>
      </c>
    </row>
    <row r="43" spans="1:16" ht="32.25" hidden="1" customHeight="1">
      <c r="A43" s="22" t="s">
        <v>199</v>
      </c>
      <c r="B43" s="130">
        <v>439</v>
      </c>
      <c r="C43" s="68" t="s">
        <v>305</v>
      </c>
      <c r="D43" s="69" t="s">
        <v>235</v>
      </c>
      <c r="E43" s="69"/>
      <c r="F43" s="70">
        <f>SUM(F44,F46)</f>
        <v>1448</v>
      </c>
      <c r="G43" s="91"/>
      <c r="H43" s="91"/>
      <c r="I43" s="85">
        <f t="shared" si="0"/>
        <v>1448</v>
      </c>
      <c r="J43" s="91"/>
      <c r="K43" s="90">
        <f t="shared" si="1"/>
        <v>1448</v>
      </c>
      <c r="L43" s="91"/>
      <c r="M43" s="90">
        <f t="shared" si="2"/>
        <v>1448</v>
      </c>
      <c r="N43" s="91"/>
      <c r="O43" s="91"/>
      <c r="P43" s="211">
        <f t="shared" si="3"/>
        <v>1448</v>
      </c>
    </row>
    <row r="44" spans="1:16" ht="28.5" hidden="1" customHeight="1">
      <c r="A44" s="22" t="s">
        <v>194</v>
      </c>
      <c r="B44" s="130">
        <v>439</v>
      </c>
      <c r="C44" s="68" t="s">
        <v>305</v>
      </c>
      <c r="D44" s="69" t="s">
        <v>236</v>
      </c>
      <c r="E44" s="69"/>
      <c r="F44" s="70">
        <f>SUM(F45)</f>
        <v>1328</v>
      </c>
      <c r="G44" s="91"/>
      <c r="H44" s="91"/>
      <c r="I44" s="85">
        <f t="shared" si="0"/>
        <v>1328</v>
      </c>
      <c r="J44" s="91"/>
      <c r="K44" s="90">
        <f t="shared" si="1"/>
        <v>1328</v>
      </c>
      <c r="L44" s="91"/>
      <c r="M44" s="90">
        <f t="shared" si="2"/>
        <v>1328</v>
      </c>
      <c r="N44" s="91"/>
      <c r="O44" s="91"/>
      <c r="P44" s="211">
        <f t="shared" si="3"/>
        <v>1328</v>
      </c>
    </row>
    <row r="45" spans="1:16" ht="30" hidden="1" customHeight="1">
      <c r="A45" s="22" t="s">
        <v>196</v>
      </c>
      <c r="B45" s="130">
        <v>439</v>
      </c>
      <c r="C45" s="68" t="s">
        <v>305</v>
      </c>
      <c r="D45" s="69" t="s">
        <v>236</v>
      </c>
      <c r="E45" s="69" t="s">
        <v>195</v>
      </c>
      <c r="F45" s="70">
        <v>1328</v>
      </c>
      <c r="G45" s="91"/>
      <c r="H45" s="91"/>
      <c r="I45" s="85">
        <f t="shared" si="0"/>
        <v>1328</v>
      </c>
      <c r="J45" s="91"/>
      <c r="K45" s="90">
        <f t="shared" si="1"/>
        <v>1328</v>
      </c>
      <c r="L45" s="91"/>
      <c r="M45" s="90">
        <f t="shared" si="2"/>
        <v>1328</v>
      </c>
      <c r="N45" s="91"/>
      <c r="O45" s="91"/>
      <c r="P45" s="211">
        <f t="shared" si="3"/>
        <v>1328</v>
      </c>
    </row>
    <row r="46" spans="1:16" ht="24.75" hidden="1" customHeight="1">
      <c r="A46" s="22" t="s">
        <v>175</v>
      </c>
      <c r="B46" s="130">
        <v>439</v>
      </c>
      <c r="C46" s="68" t="s">
        <v>305</v>
      </c>
      <c r="D46" s="69" t="s">
        <v>460</v>
      </c>
      <c r="E46" s="69"/>
      <c r="F46" s="70">
        <v>120</v>
      </c>
      <c r="G46" s="91"/>
      <c r="H46" s="91"/>
      <c r="I46" s="85">
        <f t="shared" si="0"/>
        <v>120</v>
      </c>
      <c r="J46" s="91"/>
      <c r="K46" s="90">
        <f t="shared" si="1"/>
        <v>120</v>
      </c>
      <c r="L46" s="91"/>
      <c r="M46" s="90">
        <f t="shared" si="2"/>
        <v>120</v>
      </c>
      <c r="N46" s="91"/>
      <c r="O46" s="91"/>
      <c r="P46" s="211">
        <f t="shared" si="3"/>
        <v>120</v>
      </c>
    </row>
    <row r="47" spans="1:16" ht="30" hidden="1" customHeight="1">
      <c r="A47" s="22" t="s">
        <v>192</v>
      </c>
      <c r="B47" s="130">
        <v>439</v>
      </c>
      <c r="C47" s="68" t="s">
        <v>305</v>
      </c>
      <c r="D47" s="69" t="s">
        <v>460</v>
      </c>
      <c r="E47" s="69" t="s">
        <v>191</v>
      </c>
      <c r="F47" s="70">
        <v>120</v>
      </c>
      <c r="G47" s="91"/>
      <c r="H47" s="91"/>
      <c r="I47" s="85">
        <f t="shared" si="0"/>
        <v>120</v>
      </c>
      <c r="J47" s="91"/>
      <c r="K47" s="90">
        <f t="shared" si="1"/>
        <v>120</v>
      </c>
      <c r="L47" s="91"/>
      <c r="M47" s="90">
        <f t="shared" si="2"/>
        <v>120</v>
      </c>
      <c r="N47" s="91"/>
      <c r="O47" s="91"/>
      <c r="P47" s="211">
        <f t="shared" si="3"/>
        <v>120</v>
      </c>
    </row>
    <row r="48" spans="1:16" ht="30" hidden="1" customHeight="1">
      <c r="A48" s="41" t="s">
        <v>42</v>
      </c>
      <c r="B48" s="38">
        <v>439</v>
      </c>
      <c r="C48" s="67" t="s">
        <v>41</v>
      </c>
      <c r="D48" s="67"/>
      <c r="E48" s="67"/>
      <c r="F48" s="85">
        <f>SUM(F49)</f>
        <v>1865</v>
      </c>
      <c r="G48" s="91"/>
      <c r="H48" s="91"/>
      <c r="I48" s="85">
        <f t="shared" si="0"/>
        <v>1865</v>
      </c>
      <c r="J48" s="91"/>
      <c r="K48" s="90">
        <f t="shared" si="1"/>
        <v>1865</v>
      </c>
      <c r="L48" s="90">
        <f>L49</f>
        <v>500</v>
      </c>
      <c r="M48" s="90">
        <f t="shared" si="2"/>
        <v>2365</v>
      </c>
      <c r="N48" s="91"/>
      <c r="O48" s="91"/>
      <c r="P48" s="211">
        <f t="shared" si="3"/>
        <v>2365</v>
      </c>
    </row>
    <row r="49" spans="1:16" ht="30" hidden="1" customHeight="1">
      <c r="A49" s="42" t="s">
        <v>512</v>
      </c>
      <c r="B49" s="130">
        <v>439</v>
      </c>
      <c r="C49" s="69" t="s">
        <v>41</v>
      </c>
      <c r="D49" s="69" t="s">
        <v>237</v>
      </c>
      <c r="E49" s="69"/>
      <c r="F49" s="70">
        <f>SUM(F50,F52)</f>
        <v>1865</v>
      </c>
      <c r="G49" s="91"/>
      <c r="H49" s="91"/>
      <c r="I49" s="85">
        <f t="shared" si="0"/>
        <v>1865</v>
      </c>
      <c r="J49" s="91"/>
      <c r="K49" s="90">
        <f t="shared" si="1"/>
        <v>1865</v>
      </c>
      <c r="L49" s="91">
        <f>L50</f>
        <v>500</v>
      </c>
      <c r="M49" s="90">
        <f t="shared" si="2"/>
        <v>2365</v>
      </c>
      <c r="N49" s="91"/>
      <c r="O49" s="91"/>
      <c r="P49" s="211">
        <f t="shared" si="3"/>
        <v>2365</v>
      </c>
    </row>
    <row r="50" spans="1:16" ht="30" hidden="1" customHeight="1">
      <c r="A50" s="42" t="s">
        <v>513</v>
      </c>
      <c r="B50" s="130">
        <v>439</v>
      </c>
      <c r="C50" s="69" t="s">
        <v>41</v>
      </c>
      <c r="D50" s="69" t="s">
        <v>514</v>
      </c>
      <c r="E50" s="69"/>
      <c r="F50" s="70">
        <f>F51</f>
        <v>1000</v>
      </c>
      <c r="G50" s="91"/>
      <c r="H50" s="91"/>
      <c r="I50" s="85">
        <f t="shared" si="0"/>
        <v>1000</v>
      </c>
      <c r="J50" s="91"/>
      <c r="K50" s="90">
        <f t="shared" si="1"/>
        <v>1000</v>
      </c>
      <c r="L50" s="91">
        <f>L51</f>
        <v>500</v>
      </c>
      <c r="M50" s="90">
        <f t="shared" si="2"/>
        <v>1500</v>
      </c>
      <c r="N50" s="91"/>
      <c r="O50" s="91"/>
      <c r="P50" s="211">
        <f t="shared" si="3"/>
        <v>1500</v>
      </c>
    </row>
    <row r="51" spans="1:16" ht="30" hidden="1" customHeight="1">
      <c r="A51" s="22" t="s">
        <v>192</v>
      </c>
      <c r="B51" s="130">
        <v>439</v>
      </c>
      <c r="C51" s="69" t="s">
        <v>41</v>
      </c>
      <c r="D51" s="69" t="s">
        <v>458</v>
      </c>
      <c r="E51" s="69" t="s">
        <v>191</v>
      </c>
      <c r="F51" s="70">
        <v>1000</v>
      </c>
      <c r="G51" s="91"/>
      <c r="H51" s="91"/>
      <c r="I51" s="85">
        <f t="shared" si="0"/>
        <v>1000</v>
      </c>
      <c r="J51" s="91"/>
      <c r="K51" s="90">
        <f t="shared" si="1"/>
        <v>1000</v>
      </c>
      <c r="L51" s="91">
        <v>500</v>
      </c>
      <c r="M51" s="90">
        <f t="shared" si="2"/>
        <v>1500</v>
      </c>
      <c r="N51" s="91"/>
      <c r="O51" s="91"/>
      <c r="P51" s="211">
        <f t="shared" si="3"/>
        <v>1500</v>
      </c>
    </row>
    <row r="52" spans="1:16" ht="30" hidden="1" customHeight="1">
      <c r="A52" s="22" t="s">
        <v>511</v>
      </c>
      <c r="B52" s="130">
        <v>439</v>
      </c>
      <c r="C52" s="69" t="s">
        <v>41</v>
      </c>
      <c r="D52" s="69" t="s">
        <v>515</v>
      </c>
      <c r="E52" s="69"/>
      <c r="F52" s="70">
        <f>F53</f>
        <v>865</v>
      </c>
      <c r="G52" s="91"/>
      <c r="H52" s="91"/>
      <c r="I52" s="85">
        <f t="shared" si="0"/>
        <v>865</v>
      </c>
      <c r="J52" s="91"/>
      <c r="K52" s="90">
        <f t="shared" si="1"/>
        <v>865</v>
      </c>
      <c r="L52" s="91"/>
      <c r="M52" s="90">
        <f t="shared" si="2"/>
        <v>865</v>
      </c>
      <c r="N52" s="91"/>
      <c r="O52" s="91"/>
      <c r="P52" s="211">
        <f t="shared" si="3"/>
        <v>865</v>
      </c>
    </row>
    <row r="53" spans="1:16" ht="30" hidden="1" customHeight="1">
      <c r="A53" s="22" t="s">
        <v>192</v>
      </c>
      <c r="B53" s="130">
        <v>439</v>
      </c>
      <c r="C53" s="69" t="s">
        <v>41</v>
      </c>
      <c r="D53" s="69" t="s">
        <v>458</v>
      </c>
      <c r="E53" s="69" t="s">
        <v>191</v>
      </c>
      <c r="F53" s="70">
        <f>335+530</f>
        <v>865</v>
      </c>
      <c r="G53" s="91"/>
      <c r="H53" s="91"/>
      <c r="I53" s="85">
        <f t="shared" si="0"/>
        <v>865</v>
      </c>
      <c r="J53" s="91"/>
      <c r="K53" s="90">
        <f t="shared" si="1"/>
        <v>865</v>
      </c>
      <c r="L53" s="91"/>
      <c r="M53" s="90">
        <f t="shared" si="2"/>
        <v>865</v>
      </c>
      <c r="N53" s="91"/>
      <c r="O53" s="91"/>
      <c r="P53" s="211">
        <f t="shared" si="3"/>
        <v>865</v>
      </c>
    </row>
    <row r="54" spans="1:16" s="4" customFormat="1" ht="20.25" hidden="1" customHeight="1">
      <c r="A54" s="27" t="s">
        <v>30</v>
      </c>
      <c r="B54" s="130">
        <v>439</v>
      </c>
      <c r="C54" s="66" t="s">
        <v>306</v>
      </c>
      <c r="D54" s="67"/>
      <c r="E54" s="67"/>
      <c r="F54" s="85">
        <v>3000</v>
      </c>
      <c r="G54" s="90"/>
      <c r="H54" s="90"/>
      <c r="I54" s="85">
        <f t="shared" si="0"/>
        <v>3000</v>
      </c>
      <c r="J54" s="90"/>
      <c r="K54" s="90">
        <f t="shared" si="1"/>
        <v>3000</v>
      </c>
      <c r="L54" s="90"/>
      <c r="M54" s="90">
        <f t="shared" si="2"/>
        <v>3000</v>
      </c>
      <c r="N54" s="91"/>
      <c r="O54" s="91"/>
      <c r="P54" s="211">
        <f t="shared" si="3"/>
        <v>3000</v>
      </c>
    </row>
    <row r="55" spans="1:16" s="2" customFormat="1" ht="20.25" hidden="1" customHeight="1">
      <c r="A55" s="22" t="s">
        <v>16</v>
      </c>
      <c r="B55" s="130">
        <v>439</v>
      </c>
      <c r="C55" s="68" t="s">
        <v>306</v>
      </c>
      <c r="D55" s="69" t="s">
        <v>238</v>
      </c>
      <c r="E55" s="69"/>
      <c r="F55" s="70">
        <v>3000</v>
      </c>
      <c r="G55" s="91"/>
      <c r="H55" s="91"/>
      <c r="I55" s="85">
        <f t="shared" si="0"/>
        <v>3000</v>
      </c>
      <c r="J55" s="91"/>
      <c r="K55" s="90">
        <f t="shared" si="1"/>
        <v>3000</v>
      </c>
      <c r="L55" s="91"/>
      <c r="M55" s="90">
        <f t="shared" si="2"/>
        <v>3000</v>
      </c>
      <c r="N55" s="91"/>
      <c r="O55" s="91"/>
      <c r="P55" s="211">
        <f t="shared" si="3"/>
        <v>3000</v>
      </c>
    </row>
    <row r="56" spans="1:16" s="2" customFormat="1" ht="20.25" hidden="1" customHeight="1">
      <c r="A56" s="22" t="s">
        <v>30</v>
      </c>
      <c r="B56" s="130">
        <v>439</v>
      </c>
      <c r="C56" s="68" t="s">
        <v>306</v>
      </c>
      <c r="D56" s="69" t="s">
        <v>239</v>
      </c>
      <c r="E56" s="69"/>
      <c r="F56" s="70">
        <f>F57</f>
        <v>3000</v>
      </c>
      <c r="G56" s="91"/>
      <c r="H56" s="91"/>
      <c r="I56" s="85">
        <f t="shared" si="0"/>
        <v>3000</v>
      </c>
      <c r="J56" s="91"/>
      <c r="K56" s="90">
        <f t="shared" si="1"/>
        <v>3000</v>
      </c>
      <c r="L56" s="91"/>
      <c r="M56" s="90">
        <f t="shared" si="2"/>
        <v>3000</v>
      </c>
      <c r="N56" s="91"/>
      <c r="O56" s="91"/>
      <c r="P56" s="211">
        <f t="shared" si="3"/>
        <v>3000</v>
      </c>
    </row>
    <row r="57" spans="1:16" ht="23.25" hidden="1" customHeight="1">
      <c r="A57" s="22" t="s">
        <v>307</v>
      </c>
      <c r="B57" s="130">
        <v>439</v>
      </c>
      <c r="C57" s="68" t="s">
        <v>306</v>
      </c>
      <c r="D57" s="69" t="s">
        <v>240</v>
      </c>
      <c r="E57" s="69"/>
      <c r="F57" s="70">
        <v>3000</v>
      </c>
      <c r="G57" s="91"/>
      <c r="H57" s="91"/>
      <c r="I57" s="85">
        <f t="shared" si="0"/>
        <v>3000</v>
      </c>
      <c r="J57" s="91"/>
      <c r="K57" s="90">
        <f t="shared" si="1"/>
        <v>3000</v>
      </c>
      <c r="L57" s="91"/>
      <c r="M57" s="90">
        <f t="shared" si="2"/>
        <v>3000</v>
      </c>
      <c r="N57" s="91"/>
      <c r="O57" s="91"/>
      <c r="P57" s="211">
        <f t="shared" si="3"/>
        <v>3000</v>
      </c>
    </row>
    <row r="58" spans="1:16" ht="19.5" hidden="1" customHeight="1">
      <c r="A58" s="33" t="s">
        <v>81</v>
      </c>
      <c r="B58" s="130">
        <v>439</v>
      </c>
      <c r="C58" s="68" t="s">
        <v>306</v>
      </c>
      <c r="D58" s="69" t="s">
        <v>240</v>
      </c>
      <c r="E58" s="69" t="s">
        <v>79</v>
      </c>
      <c r="F58" s="70">
        <v>3000</v>
      </c>
      <c r="G58" s="91"/>
      <c r="H58" s="91"/>
      <c r="I58" s="85">
        <f t="shared" si="0"/>
        <v>3000</v>
      </c>
      <c r="J58" s="91"/>
      <c r="K58" s="90">
        <f t="shared" si="1"/>
        <v>3000</v>
      </c>
      <c r="L58" s="91"/>
      <c r="M58" s="90">
        <f t="shared" si="2"/>
        <v>3000</v>
      </c>
      <c r="N58" s="91"/>
      <c r="O58" s="91"/>
      <c r="P58" s="211">
        <f t="shared" si="3"/>
        <v>3000</v>
      </c>
    </row>
    <row r="59" spans="1:16" s="4" customFormat="1" ht="21.75" customHeight="1">
      <c r="A59" s="43" t="s">
        <v>212</v>
      </c>
      <c r="B59" s="130">
        <v>439</v>
      </c>
      <c r="C59" s="66" t="s">
        <v>130</v>
      </c>
      <c r="D59" s="67"/>
      <c r="E59" s="67"/>
      <c r="F59" s="85">
        <f>SUM(F61)</f>
        <v>370</v>
      </c>
      <c r="G59" s="90"/>
      <c r="H59" s="90"/>
      <c r="I59" s="85">
        <f t="shared" si="0"/>
        <v>370</v>
      </c>
      <c r="J59" s="90"/>
      <c r="K59" s="90">
        <f t="shared" si="1"/>
        <v>370</v>
      </c>
      <c r="L59" s="90"/>
      <c r="M59" s="90">
        <f t="shared" si="2"/>
        <v>370</v>
      </c>
      <c r="N59" s="90">
        <f>N65</f>
        <v>638.79999999999995</v>
      </c>
      <c r="O59" s="91"/>
      <c r="P59" s="211">
        <f t="shared" si="3"/>
        <v>1008.8</v>
      </c>
    </row>
    <row r="60" spans="1:16" s="4" customFormat="1" ht="33" customHeight="1">
      <c r="A60" s="27" t="s">
        <v>269</v>
      </c>
      <c r="B60" s="130">
        <v>439</v>
      </c>
      <c r="C60" s="68" t="s">
        <v>130</v>
      </c>
      <c r="D60" s="69" t="s">
        <v>241</v>
      </c>
      <c r="E60" s="69"/>
      <c r="F60" s="70">
        <f>F61</f>
        <v>370</v>
      </c>
      <c r="G60" s="90"/>
      <c r="H60" s="90"/>
      <c r="I60" s="85">
        <f t="shared" si="0"/>
        <v>370</v>
      </c>
      <c r="J60" s="90"/>
      <c r="K60" s="90">
        <f t="shared" si="1"/>
        <v>370</v>
      </c>
      <c r="L60" s="90"/>
      <c r="M60" s="90">
        <f t="shared" si="2"/>
        <v>370</v>
      </c>
      <c r="N60" s="91"/>
      <c r="O60" s="91"/>
      <c r="P60" s="211">
        <f t="shared" si="3"/>
        <v>370</v>
      </c>
    </row>
    <row r="61" spans="1:16" s="4" customFormat="1" ht="27.75" customHeight="1">
      <c r="A61" s="33" t="s">
        <v>200</v>
      </c>
      <c r="B61" s="130">
        <v>439</v>
      </c>
      <c r="C61" s="68" t="s">
        <v>130</v>
      </c>
      <c r="D61" s="69" t="s">
        <v>242</v>
      </c>
      <c r="E61" s="69"/>
      <c r="F61" s="70">
        <f>F62</f>
        <v>370</v>
      </c>
      <c r="G61" s="90"/>
      <c r="H61" s="90"/>
      <c r="I61" s="85">
        <f t="shared" si="0"/>
        <v>370</v>
      </c>
      <c r="J61" s="90"/>
      <c r="K61" s="90">
        <f t="shared" si="1"/>
        <v>370</v>
      </c>
      <c r="L61" s="90"/>
      <c r="M61" s="90">
        <f t="shared" si="2"/>
        <v>370</v>
      </c>
      <c r="N61" s="91"/>
      <c r="O61" s="91"/>
      <c r="P61" s="211">
        <f t="shared" si="3"/>
        <v>370</v>
      </c>
    </row>
    <row r="62" spans="1:16" ht="39.75" customHeight="1">
      <c r="A62" s="22" t="s">
        <v>280</v>
      </c>
      <c r="B62" s="130">
        <v>439</v>
      </c>
      <c r="C62" s="68" t="s">
        <v>130</v>
      </c>
      <c r="D62" s="69" t="s">
        <v>243</v>
      </c>
      <c r="E62" s="69"/>
      <c r="F62" s="70">
        <f>F63+F64</f>
        <v>370</v>
      </c>
      <c r="G62" s="91"/>
      <c r="H62" s="91"/>
      <c r="I62" s="85">
        <f t="shared" si="0"/>
        <v>370</v>
      </c>
      <c r="J62" s="91"/>
      <c r="K62" s="90">
        <f t="shared" si="1"/>
        <v>370</v>
      </c>
      <c r="L62" s="91"/>
      <c r="M62" s="90">
        <f t="shared" si="2"/>
        <v>370</v>
      </c>
      <c r="N62" s="91"/>
      <c r="O62" s="91"/>
      <c r="P62" s="211">
        <f t="shared" si="3"/>
        <v>370</v>
      </c>
    </row>
    <row r="63" spans="1:16" ht="36" customHeight="1">
      <c r="A63" s="22" t="s">
        <v>196</v>
      </c>
      <c r="B63" s="130">
        <v>439</v>
      </c>
      <c r="C63" s="68" t="s">
        <v>130</v>
      </c>
      <c r="D63" s="69" t="s">
        <v>244</v>
      </c>
      <c r="E63" s="69" t="s">
        <v>195</v>
      </c>
      <c r="F63" s="70">
        <v>320</v>
      </c>
      <c r="G63" s="91"/>
      <c r="H63" s="91"/>
      <c r="I63" s="85">
        <f t="shared" si="0"/>
        <v>320</v>
      </c>
      <c r="J63" s="91"/>
      <c r="K63" s="90">
        <f t="shared" si="1"/>
        <v>320</v>
      </c>
      <c r="L63" s="91"/>
      <c r="M63" s="90">
        <f t="shared" si="2"/>
        <v>320</v>
      </c>
      <c r="N63" s="91"/>
      <c r="O63" s="91"/>
      <c r="P63" s="211">
        <f t="shared" si="3"/>
        <v>320</v>
      </c>
    </row>
    <row r="64" spans="1:16" ht="33" customHeight="1">
      <c r="A64" s="22" t="s">
        <v>192</v>
      </c>
      <c r="B64" s="130">
        <v>439</v>
      </c>
      <c r="C64" s="68" t="s">
        <v>130</v>
      </c>
      <c r="D64" s="69" t="s">
        <v>244</v>
      </c>
      <c r="E64" s="69" t="s">
        <v>191</v>
      </c>
      <c r="F64" s="70">
        <v>50</v>
      </c>
      <c r="G64" s="91"/>
      <c r="H64" s="91"/>
      <c r="I64" s="85">
        <f t="shared" si="0"/>
        <v>50</v>
      </c>
      <c r="J64" s="91"/>
      <c r="K64" s="90">
        <f t="shared" si="1"/>
        <v>50</v>
      </c>
      <c r="L64" s="91"/>
      <c r="M64" s="90">
        <f t="shared" si="2"/>
        <v>50</v>
      </c>
      <c r="N64" s="91"/>
      <c r="O64" s="91"/>
      <c r="P64" s="211">
        <f t="shared" si="3"/>
        <v>50</v>
      </c>
    </row>
    <row r="65" spans="1:16" ht="33" customHeight="1">
      <c r="A65" s="22" t="s">
        <v>795</v>
      </c>
      <c r="B65" s="130">
        <v>439</v>
      </c>
      <c r="C65" s="68" t="s">
        <v>130</v>
      </c>
      <c r="D65" s="69" t="s">
        <v>794</v>
      </c>
      <c r="E65" s="69" t="s">
        <v>191</v>
      </c>
      <c r="F65" s="70"/>
      <c r="G65" s="91"/>
      <c r="H65" s="91"/>
      <c r="I65" s="85"/>
      <c r="J65" s="91"/>
      <c r="K65" s="90"/>
      <c r="L65" s="91"/>
      <c r="M65" s="90"/>
      <c r="N65" s="91">
        <v>638.79999999999995</v>
      </c>
      <c r="O65" s="91"/>
      <c r="P65" s="211">
        <f t="shared" si="3"/>
        <v>638.79999999999995</v>
      </c>
    </row>
    <row r="66" spans="1:16" ht="36.75" customHeight="1">
      <c r="A66" s="43" t="s">
        <v>158</v>
      </c>
      <c r="B66" s="38">
        <v>439</v>
      </c>
      <c r="C66" s="66" t="s">
        <v>159</v>
      </c>
      <c r="D66" s="67"/>
      <c r="E66" s="67"/>
      <c r="F66" s="85">
        <f>SUM(F67,F71,F75,F79)</f>
        <v>1225</v>
      </c>
      <c r="G66" s="91"/>
      <c r="H66" s="91"/>
      <c r="I66" s="85">
        <f t="shared" si="0"/>
        <v>1225</v>
      </c>
      <c r="J66" s="90">
        <f>J67+J71+J75+J79</f>
        <v>0</v>
      </c>
      <c r="K66" s="90">
        <f t="shared" si="1"/>
        <v>1225</v>
      </c>
      <c r="L66" s="91"/>
      <c r="M66" s="90">
        <f t="shared" si="2"/>
        <v>1225</v>
      </c>
      <c r="N66" s="90"/>
      <c r="O66" s="91"/>
      <c r="P66" s="211">
        <f t="shared" si="3"/>
        <v>1225</v>
      </c>
    </row>
    <row r="67" spans="1:16" s="3" customFormat="1" ht="46.5" customHeight="1">
      <c r="A67" s="44" t="s">
        <v>671</v>
      </c>
      <c r="B67" s="130">
        <v>439</v>
      </c>
      <c r="C67" s="66" t="s">
        <v>54</v>
      </c>
      <c r="D67" s="67" t="s">
        <v>245</v>
      </c>
      <c r="E67" s="67"/>
      <c r="F67" s="85">
        <f>F68</f>
        <v>950</v>
      </c>
      <c r="G67" s="91"/>
      <c r="H67" s="91"/>
      <c r="I67" s="85">
        <f t="shared" si="0"/>
        <v>950</v>
      </c>
      <c r="J67" s="90">
        <f>J68</f>
        <v>-470</v>
      </c>
      <c r="K67" s="90">
        <f t="shared" si="1"/>
        <v>480</v>
      </c>
      <c r="L67" s="147"/>
      <c r="M67" s="90">
        <f t="shared" si="2"/>
        <v>480</v>
      </c>
      <c r="N67" s="90"/>
      <c r="O67" s="91"/>
      <c r="P67" s="211">
        <f t="shared" si="3"/>
        <v>480</v>
      </c>
    </row>
    <row r="68" spans="1:16" s="3" customFormat="1" ht="31.5" customHeight="1">
      <c r="A68" s="45" t="s">
        <v>375</v>
      </c>
      <c r="B68" s="130">
        <v>439</v>
      </c>
      <c r="C68" s="68" t="s">
        <v>54</v>
      </c>
      <c r="D68" s="69" t="s">
        <v>388</v>
      </c>
      <c r="E68" s="67"/>
      <c r="F68" s="70">
        <f>SUM(F69)</f>
        <v>950</v>
      </c>
      <c r="G68" s="91"/>
      <c r="H68" s="91"/>
      <c r="I68" s="70">
        <f t="shared" si="0"/>
        <v>950</v>
      </c>
      <c r="J68" s="91">
        <f>J69</f>
        <v>-470</v>
      </c>
      <c r="K68" s="90">
        <f t="shared" si="1"/>
        <v>480</v>
      </c>
      <c r="L68" s="147"/>
      <c r="M68" s="91">
        <f t="shared" si="2"/>
        <v>480</v>
      </c>
      <c r="N68" s="91"/>
      <c r="O68" s="91"/>
      <c r="P68" s="211">
        <f t="shared" si="3"/>
        <v>480</v>
      </c>
    </row>
    <row r="69" spans="1:16" s="2" customFormat="1" ht="46.5" customHeight="1">
      <c r="A69" s="45" t="s">
        <v>672</v>
      </c>
      <c r="B69" s="130">
        <v>439</v>
      </c>
      <c r="C69" s="68" t="s">
        <v>54</v>
      </c>
      <c r="D69" s="69" t="s">
        <v>389</v>
      </c>
      <c r="E69" s="69"/>
      <c r="F69" s="70">
        <f>SUM(F70)</f>
        <v>950</v>
      </c>
      <c r="G69" s="91"/>
      <c r="H69" s="91"/>
      <c r="I69" s="70">
        <f t="shared" si="0"/>
        <v>950</v>
      </c>
      <c r="J69" s="91">
        <f>J70</f>
        <v>-470</v>
      </c>
      <c r="K69" s="90">
        <f t="shared" si="1"/>
        <v>480</v>
      </c>
      <c r="L69" s="91"/>
      <c r="M69" s="91">
        <f t="shared" si="2"/>
        <v>480</v>
      </c>
      <c r="N69" s="91"/>
      <c r="O69" s="91"/>
      <c r="P69" s="211">
        <f t="shared" si="3"/>
        <v>480</v>
      </c>
    </row>
    <row r="70" spans="1:16" s="2" customFormat="1" ht="40.5" customHeight="1">
      <c r="A70" s="28" t="s">
        <v>192</v>
      </c>
      <c r="B70" s="130">
        <v>439</v>
      </c>
      <c r="C70" s="68" t="s">
        <v>54</v>
      </c>
      <c r="D70" s="69" t="s">
        <v>389</v>
      </c>
      <c r="E70" s="69" t="s">
        <v>191</v>
      </c>
      <c r="F70" s="70">
        <v>950</v>
      </c>
      <c r="G70" s="91"/>
      <c r="H70" s="91"/>
      <c r="I70" s="70">
        <f t="shared" si="0"/>
        <v>950</v>
      </c>
      <c r="J70" s="91">
        <v>-470</v>
      </c>
      <c r="K70" s="90">
        <f t="shared" si="1"/>
        <v>480</v>
      </c>
      <c r="L70" s="91"/>
      <c r="M70" s="91">
        <f t="shared" si="2"/>
        <v>480</v>
      </c>
      <c r="N70" s="91"/>
      <c r="O70" s="91"/>
      <c r="P70" s="211">
        <f t="shared" si="3"/>
        <v>480</v>
      </c>
    </row>
    <row r="71" spans="1:16" s="2" customFormat="1" ht="46.5" customHeight="1">
      <c r="A71" s="44" t="s">
        <v>673</v>
      </c>
      <c r="B71" s="38">
        <v>439</v>
      </c>
      <c r="C71" s="66" t="s">
        <v>54</v>
      </c>
      <c r="D71" s="67" t="s">
        <v>246</v>
      </c>
      <c r="E71" s="67"/>
      <c r="F71" s="85">
        <f>SUM(F72)</f>
        <v>55</v>
      </c>
      <c r="G71" s="91"/>
      <c r="H71" s="91"/>
      <c r="I71" s="85">
        <f t="shared" si="0"/>
        <v>55</v>
      </c>
      <c r="J71" s="91"/>
      <c r="K71" s="90">
        <f t="shared" si="1"/>
        <v>55</v>
      </c>
      <c r="L71" s="91"/>
      <c r="M71" s="90">
        <f t="shared" si="2"/>
        <v>55</v>
      </c>
      <c r="N71" s="90"/>
      <c r="O71" s="90">
        <f>O72</f>
        <v>-25</v>
      </c>
      <c r="P71" s="211">
        <f t="shared" si="3"/>
        <v>30</v>
      </c>
    </row>
    <row r="72" spans="1:16" s="2" customFormat="1" ht="36" customHeight="1">
      <c r="A72" s="45" t="s">
        <v>374</v>
      </c>
      <c r="B72" s="130">
        <v>439</v>
      </c>
      <c r="C72" s="68" t="s">
        <v>54</v>
      </c>
      <c r="D72" s="69" t="s">
        <v>390</v>
      </c>
      <c r="E72" s="67"/>
      <c r="F72" s="70">
        <f>SUM(F73)</f>
        <v>55</v>
      </c>
      <c r="G72" s="91"/>
      <c r="H72" s="91"/>
      <c r="I72" s="70">
        <f t="shared" si="0"/>
        <v>55</v>
      </c>
      <c r="J72" s="91"/>
      <c r="K72" s="90">
        <f t="shared" si="1"/>
        <v>55</v>
      </c>
      <c r="L72" s="91"/>
      <c r="M72" s="91">
        <f t="shared" si="2"/>
        <v>55</v>
      </c>
      <c r="N72" s="91"/>
      <c r="O72" s="91">
        <f>O73</f>
        <v>-25</v>
      </c>
      <c r="P72" s="211">
        <f t="shared" si="3"/>
        <v>30</v>
      </c>
    </row>
    <row r="73" spans="1:16" s="2" customFormat="1" ht="50.25" customHeight="1">
      <c r="A73" s="45" t="s">
        <v>674</v>
      </c>
      <c r="B73" s="130">
        <v>439</v>
      </c>
      <c r="C73" s="68" t="s">
        <v>54</v>
      </c>
      <c r="D73" s="69" t="s">
        <v>391</v>
      </c>
      <c r="E73" s="69"/>
      <c r="F73" s="70">
        <f>SUM(F74)</f>
        <v>55</v>
      </c>
      <c r="G73" s="91"/>
      <c r="H73" s="91"/>
      <c r="I73" s="70">
        <f t="shared" si="0"/>
        <v>55</v>
      </c>
      <c r="J73" s="91"/>
      <c r="K73" s="90">
        <f t="shared" si="1"/>
        <v>55</v>
      </c>
      <c r="L73" s="91"/>
      <c r="M73" s="91">
        <f t="shared" si="2"/>
        <v>55</v>
      </c>
      <c r="N73" s="91"/>
      <c r="O73" s="91">
        <f>O74</f>
        <v>-25</v>
      </c>
      <c r="P73" s="211">
        <f t="shared" si="3"/>
        <v>30</v>
      </c>
    </row>
    <row r="74" spans="1:16" s="2" customFormat="1" ht="37.5" customHeight="1">
      <c r="A74" s="28" t="s">
        <v>192</v>
      </c>
      <c r="B74" s="130">
        <v>439</v>
      </c>
      <c r="C74" s="68" t="s">
        <v>54</v>
      </c>
      <c r="D74" s="69" t="s">
        <v>391</v>
      </c>
      <c r="E74" s="69" t="s">
        <v>191</v>
      </c>
      <c r="F74" s="70">
        <v>55</v>
      </c>
      <c r="G74" s="91"/>
      <c r="H74" s="91"/>
      <c r="I74" s="70">
        <f t="shared" si="0"/>
        <v>55</v>
      </c>
      <c r="J74" s="91"/>
      <c r="K74" s="90">
        <f t="shared" si="1"/>
        <v>55</v>
      </c>
      <c r="L74" s="91"/>
      <c r="M74" s="91">
        <f t="shared" si="2"/>
        <v>55</v>
      </c>
      <c r="N74" s="91"/>
      <c r="O74" s="91">
        <v>-25</v>
      </c>
      <c r="P74" s="211">
        <f t="shared" si="3"/>
        <v>30</v>
      </c>
    </row>
    <row r="75" spans="1:16" s="3" customFormat="1" ht="57.75" customHeight="1">
      <c r="A75" s="44" t="s">
        <v>675</v>
      </c>
      <c r="B75" s="38">
        <v>439</v>
      </c>
      <c r="C75" s="66" t="s">
        <v>54</v>
      </c>
      <c r="D75" s="67" t="s">
        <v>247</v>
      </c>
      <c r="E75" s="67"/>
      <c r="F75" s="85">
        <f>SUM(F76)</f>
        <v>120</v>
      </c>
      <c r="G75" s="91"/>
      <c r="H75" s="91"/>
      <c r="I75" s="85">
        <f t="shared" si="0"/>
        <v>120</v>
      </c>
      <c r="J75" s="90">
        <f>J76</f>
        <v>441</v>
      </c>
      <c r="K75" s="90">
        <f t="shared" si="1"/>
        <v>561</v>
      </c>
      <c r="L75" s="147"/>
      <c r="M75" s="90">
        <f t="shared" si="2"/>
        <v>561</v>
      </c>
      <c r="N75" s="90"/>
      <c r="O75" s="90">
        <f>O76</f>
        <v>-24</v>
      </c>
      <c r="P75" s="211">
        <f t="shared" si="3"/>
        <v>537</v>
      </c>
    </row>
    <row r="76" spans="1:16" s="3" customFormat="1" ht="50.25" customHeight="1">
      <c r="A76" s="45" t="s">
        <v>376</v>
      </c>
      <c r="B76" s="130">
        <v>439</v>
      </c>
      <c r="C76" s="68" t="s">
        <v>54</v>
      </c>
      <c r="D76" s="69" t="s">
        <v>442</v>
      </c>
      <c r="E76" s="67"/>
      <c r="F76" s="70">
        <f>SUM(F77)</f>
        <v>120</v>
      </c>
      <c r="G76" s="91"/>
      <c r="H76" s="91"/>
      <c r="I76" s="70">
        <f t="shared" si="0"/>
        <v>120</v>
      </c>
      <c r="J76" s="91">
        <f>J77</f>
        <v>441</v>
      </c>
      <c r="K76" s="90">
        <f t="shared" si="1"/>
        <v>561</v>
      </c>
      <c r="L76" s="147"/>
      <c r="M76" s="91">
        <f t="shared" si="2"/>
        <v>561</v>
      </c>
      <c r="N76" s="91"/>
      <c r="O76" s="91">
        <f>O77</f>
        <v>-24</v>
      </c>
      <c r="P76" s="211">
        <f t="shared" si="3"/>
        <v>537</v>
      </c>
    </row>
    <row r="77" spans="1:16" s="2" customFormat="1" ht="57" customHeight="1">
      <c r="A77" s="45" t="s">
        <v>677</v>
      </c>
      <c r="B77" s="130">
        <v>439</v>
      </c>
      <c r="C77" s="68" t="s">
        <v>54</v>
      </c>
      <c r="D77" s="69" t="s">
        <v>442</v>
      </c>
      <c r="E77" s="69"/>
      <c r="F77" s="70">
        <f>SUM(F78)</f>
        <v>120</v>
      </c>
      <c r="G77" s="91"/>
      <c r="H77" s="91"/>
      <c r="I77" s="70">
        <f t="shared" si="0"/>
        <v>120</v>
      </c>
      <c r="J77" s="91">
        <f>J78</f>
        <v>441</v>
      </c>
      <c r="K77" s="90">
        <f t="shared" si="1"/>
        <v>561</v>
      </c>
      <c r="L77" s="91"/>
      <c r="M77" s="91">
        <f t="shared" si="2"/>
        <v>561</v>
      </c>
      <c r="N77" s="91"/>
      <c r="O77" s="91">
        <f>O78</f>
        <v>-24</v>
      </c>
      <c r="P77" s="211">
        <f t="shared" si="3"/>
        <v>537</v>
      </c>
    </row>
    <row r="78" spans="1:16" s="2" customFormat="1" ht="30.75" customHeight="1">
      <c r="A78" s="28" t="s">
        <v>192</v>
      </c>
      <c r="B78" s="130">
        <v>439</v>
      </c>
      <c r="C78" s="68" t="s">
        <v>54</v>
      </c>
      <c r="D78" s="69" t="s">
        <v>442</v>
      </c>
      <c r="E78" s="69" t="s">
        <v>191</v>
      </c>
      <c r="F78" s="70">
        <v>120</v>
      </c>
      <c r="G78" s="91"/>
      <c r="H78" s="91"/>
      <c r="I78" s="70">
        <f t="shared" si="0"/>
        <v>120</v>
      </c>
      <c r="J78" s="91">
        <v>441</v>
      </c>
      <c r="K78" s="90">
        <f t="shared" si="1"/>
        <v>561</v>
      </c>
      <c r="L78" s="91"/>
      <c r="M78" s="91">
        <f t="shared" si="2"/>
        <v>561</v>
      </c>
      <c r="N78" s="91"/>
      <c r="O78" s="91">
        <v>-24</v>
      </c>
      <c r="P78" s="211">
        <f t="shared" si="3"/>
        <v>537</v>
      </c>
    </row>
    <row r="79" spans="1:16" s="3" customFormat="1" ht="42" customHeight="1">
      <c r="A79" s="44" t="s">
        <v>676</v>
      </c>
      <c r="B79" s="130">
        <v>439</v>
      </c>
      <c r="C79" s="66" t="s">
        <v>54</v>
      </c>
      <c r="D79" s="67" t="s">
        <v>248</v>
      </c>
      <c r="E79" s="67"/>
      <c r="F79" s="85">
        <f>SUM(F80)</f>
        <v>100</v>
      </c>
      <c r="G79" s="91"/>
      <c r="H79" s="91"/>
      <c r="I79" s="85">
        <f t="shared" si="0"/>
        <v>100</v>
      </c>
      <c r="J79" s="90">
        <f>J80</f>
        <v>29</v>
      </c>
      <c r="K79" s="90">
        <f t="shared" si="1"/>
        <v>129</v>
      </c>
      <c r="L79" s="147"/>
      <c r="M79" s="91">
        <f t="shared" si="2"/>
        <v>129</v>
      </c>
      <c r="N79" s="91"/>
      <c r="O79" s="91">
        <f>O80</f>
        <v>49</v>
      </c>
      <c r="P79" s="211">
        <f t="shared" si="3"/>
        <v>178</v>
      </c>
    </row>
    <row r="80" spans="1:16" s="3" customFormat="1" ht="56.25" customHeight="1">
      <c r="A80" s="45" t="s">
        <v>377</v>
      </c>
      <c r="B80" s="130">
        <v>439</v>
      </c>
      <c r="C80" s="68" t="s">
        <v>54</v>
      </c>
      <c r="D80" s="69" t="s">
        <v>392</v>
      </c>
      <c r="E80" s="69"/>
      <c r="F80" s="70">
        <f>SUM(F81)</f>
        <v>100</v>
      </c>
      <c r="G80" s="91"/>
      <c r="H80" s="91"/>
      <c r="I80" s="70">
        <f t="shared" ref="I80:I143" si="4">F80+G80+H80</f>
        <v>100</v>
      </c>
      <c r="J80" s="91">
        <f>J81</f>
        <v>29</v>
      </c>
      <c r="K80" s="90">
        <f t="shared" ref="K80:K143" si="5">I80+J80</f>
        <v>129</v>
      </c>
      <c r="L80" s="147"/>
      <c r="M80" s="91">
        <f t="shared" ref="M80:M143" si="6">K80+L80</f>
        <v>129</v>
      </c>
      <c r="N80" s="91"/>
      <c r="O80" s="91">
        <f>O81</f>
        <v>49</v>
      </c>
      <c r="P80" s="211">
        <f t="shared" ref="P80:P143" si="7">M80+N80+O80</f>
        <v>178</v>
      </c>
    </row>
    <row r="81" spans="1:16" s="2" customFormat="1" ht="49.5" customHeight="1">
      <c r="A81" s="45" t="s">
        <v>678</v>
      </c>
      <c r="B81" s="130">
        <v>439</v>
      </c>
      <c r="C81" s="68" t="s">
        <v>54</v>
      </c>
      <c r="D81" s="69" t="s">
        <v>393</v>
      </c>
      <c r="E81" s="69"/>
      <c r="F81" s="70">
        <f>SUM(F82)</f>
        <v>100</v>
      </c>
      <c r="G81" s="91"/>
      <c r="H81" s="91"/>
      <c r="I81" s="70">
        <f t="shared" si="4"/>
        <v>100</v>
      </c>
      <c r="J81" s="91">
        <f>J82</f>
        <v>29</v>
      </c>
      <c r="K81" s="90">
        <f t="shared" si="5"/>
        <v>129</v>
      </c>
      <c r="L81" s="91"/>
      <c r="M81" s="91">
        <f t="shared" si="6"/>
        <v>129</v>
      </c>
      <c r="N81" s="91"/>
      <c r="O81" s="91">
        <f>O82</f>
        <v>49</v>
      </c>
      <c r="P81" s="211">
        <f t="shared" si="7"/>
        <v>178</v>
      </c>
    </row>
    <row r="82" spans="1:16" s="2" customFormat="1" ht="43.5" customHeight="1">
      <c r="A82" s="28" t="s">
        <v>192</v>
      </c>
      <c r="B82" s="130">
        <v>439</v>
      </c>
      <c r="C82" s="68" t="s">
        <v>54</v>
      </c>
      <c r="D82" s="69" t="s">
        <v>393</v>
      </c>
      <c r="E82" s="69" t="s">
        <v>191</v>
      </c>
      <c r="F82" s="70">
        <v>100</v>
      </c>
      <c r="G82" s="91"/>
      <c r="H82" s="91"/>
      <c r="I82" s="70">
        <f t="shared" si="4"/>
        <v>100</v>
      </c>
      <c r="J82" s="91">
        <v>29</v>
      </c>
      <c r="K82" s="90">
        <f t="shared" si="5"/>
        <v>129</v>
      </c>
      <c r="L82" s="91"/>
      <c r="M82" s="91">
        <f t="shared" si="6"/>
        <v>129</v>
      </c>
      <c r="N82" s="91"/>
      <c r="O82" s="91">
        <v>49</v>
      </c>
      <c r="P82" s="211">
        <f t="shared" si="7"/>
        <v>178</v>
      </c>
    </row>
    <row r="83" spans="1:16" s="11" customFormat="1" ht="29.25" customHeight="1">
      <c r="A83" s="44" t="s">
        <v>160</v>
      </c>
      <c r="B83" s="133">
        <v>439</v>
      </c>
      <c r="C83" s="134" t="s">
        <v>161</v>
      </c>
      <c r="D83" s="71"/>
      <c r="E83" s="71"/>
      <c r="F83" s="89">
        <f>SUM(F87,F91,F95)+F84</f>
        <v>1210</v>
      </c>
      <c r="G83" s="90"/>
      <c r="H83" s="90"/>
      <c r="I83" s="85">
        <f t="shared" si="4"/>
        <v>1210</v>
      </c>
      <c r="J83" s="90">
        <f>J84</f>
        <v>318.5</v>
      </c>
      <c r="K83" s="90">
        <f t="shared" si="5"/>
        <v>1528.5</v>
      </c>
      <c r="L83" s="90"/>
      <c r="M83" s="90">
        <f t="shared" si="6"/>
        <v>1528.5</v>
      </c>
      <c r="N83" s="90"/>
      <c r="O83" s="90">
        <f>O86</f>
        <v>810</v>
      </c>
      <c r="P83" s="211">
        <f t="shared" si="7"/>
        <v>2338.5</v>
      </c>
    </row>
    <row r="84" spans="1:16" s="11" customFormat="1" ht="29.25" customHeight="1">
      <c r="A84" s="44" t="s">
        <v>650</v>
      </c>
      <c r="B84" s="133">
        <v>439</v>
      </c>
      <c r="C84" s="72" t="s">
        <v>633</v>
      </c>
      <c r="D84" s="72"/>
      <c r="E84" s="71"/>
      <c r="F84" s="89">
        <v>0</v>
      </c>
      <c r="G84" s="90"/>
      <c r="H84" s="90"/>
      <c r="I84" s="85">
        <f t="shared" si="4"/>
        <v>0</v>
      </c>
      <c r="J84" s="91">
        <f>J85</f>
        <v>318.5</v>
      </c>
      <c r="K84" s="90">
        <f t="shared" si="5"/>
        <v>318.5</v>
      </c>
      <c r="L84" s="90"/>
      <c r="M84" s="91">
        <f t="shared" si="6"/>
        <v>318.5</v>
      </c>
      <c r="N84" s="91"/>
      <c r="O84" s="90"/>
      <c r="P84" s="211">
        <f t="shared" si="7"/>
        <v>318.5</v>
      </c>
    </row>
    <row r="85" spans="1:16" s="11" customFormat="1" ht="29.25" customHeight="1">
      <c r="A85" s="22" t="s">
        <v>192</v>
      </c>
      <c r="B85" s="135">
        <v>439</v>
      </c>
      <c r="C85" s="73" t="s">
        <v>633</v>
      </c>
      <c r="D85" s="73" t="s">
        <v>649</v>
      </c>
      <c r="E85" s="74" t="s">
        <v>191</v>
      </c>
      <c r="F85" s="88">
        <v>0</v>
      </c>
      <c r="G85" s="90"/>
      <c r="H85" s="90"/>
      <c r="I85" s="85">
        <f t="shared" si="4"/>
        <v>0</v>
      </c>
      <c r="J85" s="91">
        <v>318.5</v>
      </c>
      <c r="K85" s="90">
        <f t="shared" si="5"/>
        <v>318.5</v>
      </c>
      <c r="L85" s="90"/>
      <c r="M85" s="91">
        <f t="shared" si="6"/>
        <v>318.5</v>
      </c>
      <c r="N85" s="91"/>
      <c r="O85" s="90"/>
      <c r="P85" s="211">
        <f t="shared" si="7"/>
        <v>318.5</v>
      </c>
    </row>
    <row r="86" spans="1:16" s="11" customFormat="1" ht="21.75" customHeight="1">
      <c r="A86" s="44" t="s">
        <v>51</v>
      </c>
      <c r="B86" s="133">
        <v>439</v>
      </c>
      <c r="C86" s="134" t="s">
        <v>308</v>
      </c>
      <c r="D86" s="71"/>
      <c r="E86" s="71"/>
      <c r="F86" s="89">
        <f>SUM(F87,F91)</f>
        <v>1200</v>
      </c>
      <c r="G86" s="90"/>
      <c r="H86" s="90"/>
      <c r="I86" s="85">
        <f t="shared" si="4"/>
        <v>1200</v>
      </c>
      <c r="J86" s="90"/>
      <c r="K86" s="90">
        <f t="shared" si="5"/>
        <v>1200</v>
      </c>
      <c r="L86" s="90"/>
      <c r="M86" s="90">
        <f t="shared" si="6"/>
        <v>1200</v>
      </c>
      <c r="N86" s="90"/>
      <c r="O86" s="90">
        <f>O91</f>
        <v>810</v>
      </c>
      <c r="P86" s="211">
        <f t="shared" si="7"/>
        <v>2010</v>
      </c>
    </row>
    <row r="87" spans="1:16" s="3" customFormat="1" ht="41.25" customHeight="1">
      <c r="A87" s="46" t="s">
        <v>699</v>
      </c>
      <c r="B87" s="38">
        <v>439</v>
      </c>
      <c r="C87" s="66" t="s">
        <v>308</v>
      </c>
      <c r="D87" s="67" t="s">
        <v>249</v>
      </c>
      <c r="E87" s="67"/>
      <c r="F87" s="85">
        <f>SUM(F89)</f>
        <v>200</v>
      </c>
      <c r="G87" s="91"/>
      <c r="H87" s="91"/>
      <c r="I87" s="85">
        <f t="shared" si="4"/>
        <v>200</v>
      </c>
      <c r="J87" s="91"/>
      <c r="K87" s="90">
        <f t="shared" si="5"/>
        <v>200</v>
      </c>
      <c r="L87" s="147"/>
      <c r="M87" s="91">
        <f t="shared" si="6"/>
        <v>200</v>
      </c>
      <c r="N87" s="91"/>
      <c r="O87" s="91"/>
      <c r="P87" s="211">
        <f t="shared" si="7"/>
        <v>200</v>
      </c>
    </row>
    <row r="88" spans="1:16" s="3" customFormat="1" ht="33" customHeight="1">
      <c r="A88" s="22" t="s">
        <v>400</v>
      </c>
      <c r="B88" s="130">
        <v>439</v>
      </c>
      <c r="C88" s="68" t="s">
        <v>308</v>
      </c>
      <c r="D88" s="69" t="s">
        <v>401</v>
      </c>
      <c r="E88" s="67"/>
      <c r="F88" s="70">
        <f>SUM(F89)</f>
        <v>200</v>
      </c>
      <c r="G88" s="91"/>
      <c r="H88" s="91"/>
      <c r="I88" s="85">
        <f t="shared" si="4"/>
        <v>200</v>
      </c>
      <c r="J88" s="91"/>
      <c r="K88" s="90">
        <f t="shared" si="5"/>
        <v>200</v>
      </c>
      <c r="L88" s="147"/>
      <c r="M88" s="91">
        <f t="shared" si="6"/>
        <v>200</v>
      </c>
      <c r="N88" s="91"/>
      <c r="O88" s="91"/>
      <c r="P88" s="211">
        <f t="shared" si="7"/>
        <v>200</v>
      </c>
    </row>
    <row r="89" spans="1:16" s="3" customFormat="1" ht="28.5" customHeight="1">
      <c r="A89" s="28" t="s">
        <v>4</v>
      </c>
      <c r="B89" s="130">
        <v>439</v>
      </c>
      <c r="C89" s="68" t="s">
        <v>308</v>
      </c>
      <c r="D89" s="69" t="s">
        <v>443</v>
      </c>
      <c r="E89" s="69"/>
      <c r="F89" s="70">
        <f>SUM(F90)</f>
        <v>200</v>
      </c>
      <c r="G89" s="91"/>
      <c r="H89" s="91"/>
      <c r="I89" s="85">
        <f t="shared" si="4"/>
        <v>200</v>
      </c>
      <c r="J89" s="91"/>
      <c r="K89" s="90">
        <f t="shared" si="5"/>
        <v>200</v>
      </c>
      <c r="L89" s="147"/>
      <c r="M89" s="91">
        <f t="shared" si="6"/>
        <v>200</v>
      </c>
      <c r="N89" s="91"/>
      <c r="O89" s="91"/>
      <c r="P89" s="211">
        <f t="shared" si="7"/>
        <v>200</v>
      </c>
    </row>
    <row r="90" spans="1:16" s="3" customFormat="1" ht="44.25" customHeight="1">
      <c r="A90" s="47" t="s">
        <v>75</v>
      </c>
      <c r="B90" s="130">
        <v>439</v>
      </c>
      <c r="C90" s="68" t="s">
        <v>308</v>
      </c>
      <c r="D90" s="69" t="s">
        <v>402</v>
      </c>
      <c r="E90" s="69" t="s">
        <v>191</v>
      </c>
      <c r="F90" s="70">
        <v>200</v>
      </c>
      <c r="G90" s="91"/>
      <c r="H90" s="91"/>
      <c r="I90" s="85">
        <f t="shared" si="4"/>
        <v>200</v>
      </c>
      <c r="J90" s="91"/>
      <c r="K90" s="90">
        <f t="shared" si="5"/>
        <v>200</v>
      </c>
      <c r="L90" s="147"/>
      <c r="M90" s="91">
        <f t="shared" si="6"/>
        <v>200</v>
      </c>
      <c r="N90" s="91"/>
      <c r="O90" s="91"/>
      <c r="P90" s="211">
        <f t="shared" si="7"/>
        <v>200</v>
      </c>
    </row>
    <row r="91" spans="1:16" s="3" customFormat="1" ht="45.75" customHeight="1">
      <c r="A91" s="111" t="s">
        <v>698</v>
      </c>
      <c r="B91" s="133">
        <v>439</v>
      </c>
      <c r="C91" s="66" t="s">
        <v>308</v>
      </c>
      <c r="D91" s="67" t="s">
        <v>250</v>
      </c>
      <c r="E91" s="121"/>
      <c r="F91" s="90">
        <f>SUM(F93)</f>
        <v>1000</v>
      </c>
      <c r="G91" s="91"/>
      <c r="H91" s="91"/>
      <c r="I91" s="85">
        <f t="shared" si="4"/>
        <v>1000</v>
      </c>
      <c r="J91" s="91"/>
      <c r="K91" s="90">
        <f t="shared" si="5"/>
        <v>1000</v>
      </c>
      <c r="L91" s="147"/>
      <c r="M91" s="90">
        <f t="shared" si="6"/>
        <v>1000</v>
      </c>
      <c r="N91" s="90"/>
      <c r="O91" s="90">
        <f>O92</f>
        <v>810</v>
      </c>
      <c r="P91" s="211">
        <f t="shared" si="7"/>
        <v>1810</v>
      </c>
    </row>
    <row r="92" spans="1:16" s="3" customFormat="1" ht="42" customHeight="1">
      <c r="A92" s="22" t="s">
        <v>380</v>
      </c>
      <c r="B92" s="135">
        <v>439</v>
      </c>
      <c r="C92" s="68" t="s">
        <v>308</v>
      </c>
      <c r="D92" s="69" t="s">
        <v>403</v>
      </c>
      <c r="E92" s="120"/>
      <c r="F92" s="91">
        <f>SUM(F93)</f>
        <v>1000</v>
      </c>
      <c r="G92" s="91"/>
      <c r="H92" s="91"/>
      <c r="I92" s="85">
        <f t="shared" si="4"/>
        <v>1000</v>
      </c>
      <c r="J92" s="91"/>
      <c r="K92" s="90">
        <f t="shared" si="5"/>
        <v>1000</v>
      </c>
      <c r="L92" s="147"/>
      <c r="M92" s="91">
        <f t="shared" si="6"/>
        <v>1000</v>
      </c>
      <c r="N92" s="91"/>
      <c r="O92" s="91">
        <f>O93</f>
        <v>810</v>
      </c>
      <c r="P92" s="211">
        <f t="shared" si="7"/>
        <v>1810</v>
      </c>
    </row>
    <row r="93" spans="1:16" s="3" customFormat="1" ht="46.5" customHeight="1">
      <c r="A93" s="34" t="s">
        <v>723</v>
      </c>
      <c r="B93" s="130">
        <v>439</v>
      </c>
      <c r="C93" s="68" t="s">
        <v>308</v>
      </c>
      <c r="D93" s="69" t="s">
        <v>404</v>
      </c>
      <c r="E93" s="120"/>
      <c r="F93" s="91">
        <f>SUM(F94)</f>
        <v>1000</v>
      </c>
      <c r="G93" s="91"/>
      <c r="H93" s="91"/>
      <c r="I93" s="85">
        <f t="shared" si="4"/>
        <v>1000</v>
      </c>
      <c r="J93" s="91"/>
      <c r="K93" s="90">
        <f t="shared" si="5"/>
        <v>1000</v>
      </c>
      <c r="L93" s="147"/>
      <c r="M93" s="91">
        <f t="shared" si="6"/>
        <v>1000</v>
      </c>
      <c r="N93" s="91"/>
      <c r="O93" s="91">
        <f>O94</f>
        <v>810</v>
      </c>
      <c r="P93" s="211">
        <f t="shared" si="7"/>
        <v>1810</v>
      </c>
    </row>
    <row r="94" spans="1:16" s="3" customFormat="1" ht="45" customHeight="1">
      <c r="A94" s="28" t="s">
        <v>192</v>
      </c>
      <c r="B94" s="130">
        <v>439</v>
      </c>
      <c r="C94" s="68" t="s">
        <v>308</v>
      </c>
      <c r="D94" s="69" t="s">
        <v>404</v>
      </c>
      <c r="E94" s="69" t="s">
        <v>191</v>
      </c>
      <c r="F94" s="70">
        <v>1000</v>
      </c>
      <c r="G94" s="91"/>
      <c r="H94" s="91"/>
      <c r="I94" s="85">
        <f t="shared" si="4"/>
        <v>1000</v>
      </c>
      <c r="J94" s="91"/>
      <c r="K94" s="90">
        <f t="shared" si="5"/>
        <v>1000</v>
      </c>
      <c r="L94" s="147"/>
      <c r="M94" s="91">
        <f t="shared" si="6"/>
        <v>1000</v>
      </c>
      <c r="N94" s="91"/>
      <c r="O94" s="91">
        <v>810</v>
      </c>
      <c r="P94" s="211">
        <f t="shared" si="7"/>
        <v>1810</v>
      </c>
    </row>
    <row r="95" spans="1:16" s="3" customFormat="1" ht="45" customHeight="1">
      <c r="A95" s="20" t="s">
        <v>700</v>
      </c>
      <c r="B95" s="130">
        <v>439</v>
      </c>
      <c r="C95" s="68" t="s">
        <v>308</v>
      </c>
      <c r="D95" s="69" t="s">
        <v>516</v>
      </c>
      <c r="E95" s="69"/>
      <c r="F95" s="85">
        <f>SUM(F96)</f>
        <v>10</v>
      </c>
      <c r="G95" s="91"/>
      <c r="H95" s="91"/>
      <c r="I95" s="85">
        <f t="shared" si="4"/>
        <v>10</v>
      </c>
      <c r="J95" s="91"/>
      <c r="K95" s="90">
        <f t="shared" si="5"/>
        <v>10</v>
      </c>
      <c r="L95" s="147"/>
      <c r="M95" s="91">
        <f t="shared" si="6"/>
        <v>10</v>
      </c>
      <c r="N95" s="91"/>
      <c r="O95" s="91"/>
      <c r="P95" s="211">
        <f t="shared" si="7"/>
        <v>10</v>
      </c>
    </row>
    <row r="96" spans="1:16" s="3" customFormat="1" ht="34.5" customHeight="1">
      <c r="A96" s="47" t="s">
        <v>520</v>
      </c>
      <c r="B96" s="130">
        <v>439</v>
      </c>
      <c r="C96" s="68" t="s">
        <v>308</v>
      </c>
      <c r="D96" s="69" t="s">
        <v>516</v>
      </c>
      <c r="E96" s="69"/>
      <c r="F96" s="70">
        <f>SUM(F97)</f>
        <v>10</v>
      </c>
      <c r="G96" s="91"/>
      <c r="H96" s="91"/>
      <c r="I96" s="85">
        <f t="shared" si="4"/>
        <v>10</v>
      </c>
      <c r="J96" s="91"/>
      <c r="K96" s="90">
        <f t="shared" si="5"/>
        <v>10</v>
      </c>
      <c r="L96" s="147"/>
      <c r="M96" s="91">
        <f t="shared" si="6"/>
        <v>10</v>
      </c>
      <c r="N96" s="91"/>
      <c r="O96" s="91"/>
      <c r="P96" s="211">
        <f t="shared" si="7"/>
        <v>10</v>
      </c>
    </row>
    <row r="97" spans="1:16" s="3" customFormat="1" ht="45" customHeight="1">
      <c r="A97" s="28" t="s">
        <v>192</v>
      </c>
      <c r="B97" s="130">
        <v>439</v>
      </c>
      <c r="C97" s="68" t="s">
        <v>308</v>
      </c>
      <c r="D97" s="69" t="s">
        <v>516</v>
      </c>
      <c r="E97" s="69" t="s">
        <v>191</v>
      </c>
      <c r="F97" s="70">
        <v>10</v>
      </c>
      <c r="G97" s="91"/>
      <c r="H97" s="91"/>
      <c r="I97" s="85">
        <f t="shared" si="4"/>
        <v>10</v>
      </c>
      <c r="J97" s="91"/>
      <c r="K97" s="90">
        <f t="shared" si="5"/>
        <v>10</v>
      </c>
      <c r="L97" s="147"/>
      <c r="M97" s="91">
        <f t="shared" si="6"/>
        <v>10</v>
      </c>
      <c r="N97" s="91"/>
      <c r="O97" s="91"/>
      <c r="P97" s="211">
        <f t="shared" si="7"/>
        <v>10</v>
      </c>
    </row>
    <row r="98" spans="1:16" s="4" customFormat="1" ht="27" customHeight="1">
      <c r="A98" s="27" t="s">
        <v>117</v>
      </c>
      <c r="B98" s="38">
        <v>439</v>
      </c>
      <c r="C98" s="66" t="s">
        <v>219</v>
      </c>
      <c r="D98" s="67"/>
      <c r="E98" s="67"/>
      <c r="F98" s="85">
        <f>SUM(F103,F99)</f>
        <v>10280</v>
      </c>
      <c r="G98" s="90"/>
      <c r="H98" s="90"/>
      <c r="I98" s="85">
        <f t="shared" si="4"/>
        <v>10280</v>
      </c>
      <c r="J98" s="90"/>
      <c r="K98" s="90">
        <f t="shared" si="5"/>
        <v>10280</v>
      </c>
      <c r="L98" s="90">
        <f>L99</f>
        <v>1300</v>
      </c>
      <c r="M98" s="90">
        <f t="shared" si="6"/>
        <v>11580</v>
      </c>
      <c r="N98" s="90"/>
      <c r="O98" s="90"/>
      <c r="P98" s="211">
        <f t="shared" si="7"/>
        <v>11580</v>
      </c>
    </row>
    <row r="99" spans="1:16" s="4" customFormat="1" ht="33.75" customHeight="1">
      <c r="A99" s="43" t="s">
        <v>679</v>
      </c>
      <c r="B99" s="38">
        <v>439</v>
      </c>
      <c r="C99" s="66" t="s">
        <v>309</v>
      </c>
      <c r="D99" s="67"/>
      <c r="E99" s="67"/>
      <c r="F99" s="85">
        <f>SUM(F100)</f>
        <v>6280</v>
      </c>
      <c r="G99" s="90"/>
      <c r="H99" s="90"/>
      <c r="I99" s="85">
        <f t="shared" si="4"/>
        <v>6280</v>
      </c>
      <c r="J99" s="90"/>
      <c r="K99" s="90">
        <f t="shared" si="5"/>
        <v>6280</v>
      </c>
      <c r="L99" s="90">
        <f>L100</f>
        <v>1300</v>
      </c>
      <c r="M99" s="90">
        <f t="shared" si="6"/>
        <v>7580</v>
      </c>
      <c r="N99" s="90"/>
      <c r="O99" s="90"/>
      <c r="P99" s="211">
        <f t="shared" si="7"/>
        <v>7580</v>
      </c>
    </row>
    <row r="100" spans="1:16" s="4" customFormat="1" ht="36" customHeight="1">
      <c r="A100" s="33" t="s">
        <v>474</v>
      </c>
      <c r="B100" s="38">
        <v>439</v>
      </c>
      <c r="C100" s="66" t="s">
        <v>309</v>
      </c>
      <c r="D100" s="69" t="s">
        <v>473</v>
      </c>
      <c r="E100" s="67"/>
      <c r="F100" s="85">
        <f>SUM(F101)</f>
        <v>6280</v>
      </c>
      <c r="G100" s="90"/>
      <c r="H100" s="90"/>
      <c r="I100" s="85">
        <f t="shared" si="4"/>
        <v>6280</v>
      </c>
      <c r="J100" s="90"/>
      <c r="K100" s="90">
        <f t="shared" si="5"/>
        <v>6280</v>
      </c>
      <c r="L100" s="91">
        <f>L101</f>
        <v>1300</v>
      </c>
      <c r="M100" s="91">
        <f t="shared" si="6"/>
        <v>7580</v>
      </c>
      <c r="N100" s="91"/>
      <c r="O100" s="90"/>
      <c r="P100" s="211">
        <f t="shared" si="7"/>
        <v>7580</v>
      </c>
    </row>
    <row r="101" spans="1:16" ht="24.75" customHeight="1">
      <c r="A101" s="22" t="s">
        <v>278</v>
      </c>
      <c r="B101" s="130">
        <v>439</v>
      </c>
      <c r="C101" s="68" t="s">
        <v>309</v>
      </c>
      <c r="D101" s="69" t="s">
        <v>472</v>
      </c>
      <c r="E101" s="69"/>
      <c r="F101" s="70">
        <f>SUM(F102)</f>
        <v>6280</v>
      </c>
      <c r="G101" s="91"/>
      <c r="H101" s="91"/>
      <c r="I101" s="85">
        <f t="shared" si="4"/>
        <v>6280</v>
      </c>
      <c r="J101" s="91"/>
      <c r="K101" s="90">
        <f t="shared" si="5"/>
        <v>6280</v>
      </c>
      <c r="L101" s="91">
        <f>L102</f>
        <v>1300</v>
      </c>
      <c r="M101" s="91">
        <f t="shared" si="6"/>
        <v>7580</v>
      </c>
      <c r="N101" s="91"/>
      <c r="O101" s="91"/>
      <c r="P101" s="211">
        <f t="shared" si="7"/>
        <v>7580</v>
      </c>
    </row>
    <row r="102" spans="1:16" s="4" customFormat="1" ht="30.75" customHeight="1">
      <c r="A102" s="22" t="s">
        <v>148</v>
      </c>
      <c r="B102" s="130">
        <v>439</v>
      </c>
      <c r="C102" s="68" t="s">
        <v>309</v>
      </c>
      <c r="D102" s="69" t="s">
        <v>472</v>
      </c>
      <c r="E102" s="69" t="s">
        <v>550</v>
      </c>
      <c r="F102" s="70">
        <f>5650+630</f>
        <v>6280</v>
      </c>
      <c r="G102" s="90"/>
      <c r="H102" s="90"/>
      <c r="I102" s="85">
        <f t="shared" si="4"/>
        <v>6280</v>
      </c>
      <c r="J102" s="90"/>
      <c r="K102" s="90">
        <f t="shared" si="5"/>
        <v>6280</v>
      </c>
      <c r="L102" s="91">
        <v>1300</v>
      </c>
      <c r="M102" s="91">
        <f t="shared" si="6"/>
        <v>7580</v>
      </c>
      <c r="N102" s="91"/>
      <c r="O102" s="90"/>
      <c r="P102" s="211">
        <f t="shared" si="7"/>
        <v>7580</v>
      </c>
    </row>
    <row r="103" spans="1:16" s="4" customFormat="1" ht="30.75" hidden="1" customHeight="1">
      <c r="A103" s="27" t="s">
        <v>61</v>
      </c>
      <c r="B103" s="38">
        <v>439</v>
      </c>
      <c r="C103" s="66" t="s">
        <v>324</v>
      </c>
      <c r="D103" s="69"/>
      <c r="E103" s="69"/>
      <c r="F103" s="85">
        <f>SUM(F104)</f>
        <v>4000</v>
      </c>
      <c r="G103" s="90"/>
      <c r="H103" s="90"/>
      <c r="I103" s="85">
        <f t="shared" si="4"/>
        <v>4000</v>
      </c>
      <c r="J103" s="90"/>
      <c r="K103" s="90">
        <f t="shared" si="5"/>
        <v>4000</v>
      </c>
      <c r="L103" s="90"/>
      <c r="M103" s="91">
        <f t="shared" si="6"/>
        <v>4000</v>
      </c>
      <c r="N103" s="91"/>
      <c r="O103" s="90"/>
      <c r="P103" s="211">
        <f t="shared" si="7"/>
        <v>4000</v>
      </c>
    </row>
    <row r="104" spans="1:16" s="11" customFormat="1" ht="39" hidden="1" customHeight="1">
      <c r="A104" s="43" t="s">
        <v>679</v>
      </c>
      <c r="B104" s="38">
        <v>439</v>
      </c>
      <c r="C104" s="66" t="s">
        <v>324</v>
      </c>
      <c r="D104" s="67" t="s">
        <v>252</v>
      </c>
      <c r="E104" s="67"/>
      <c r="F104" s="85">
        <f>SUM(F106,F108,F110,F113)</f>
        <v>4000</v>
      </c>
      <c r="G104" s="90"/>
      <c r="H104" s="90"/>
      <c r="I104" s="85">
        <f t="shared" si="4"/>
        <v>4000</v>
      </c>
      <c r="J104" s="90"/>
      <c r="K104" s="90">
        <f t="shared" si="5"/>
        <v>4000</v>
      </c>
      <c r="L104" s="90"/>
      <c r="M104" s="91">
        <f t="shared" si="6"/>
        <v>4000</v>
      </c>
      <c r="N104" s="91"/>
      <c r="O104" s="90"/>
      <c r="P104" s="211">
        <f t="shared" si="7"/>
        <v>4000</v>
      </c>
    </row>
    <row r="105" spans="1:16" s="11" customFormat="1" ht="32.25" hidden="1" customHeight="1">
      <c r="A105" s="33" t="s">
        <v>383</v>
      </c>
      <c r="B105" s="130">
        <v>439</v>
      </c>
      <c r="C105" s="68" t="s">
        <v>324</v>
      </c>
      <c r="D105" s="69" t="s">
        <v>420</v>
      </c>
      <c r="E105" s="69"/>
      <c r="F105" s="85">
        <f>F106</f>
        <v>800</v>
      </c>
      <c r="G105" s="90"/>
      <c r="H105" s="90"/>
      <c r="I105" s="85">
        <f t="shared" si="4"/>
        <v>800</v>
      </c>
      <c r="J105" s="90"/>
      <c r="K105" s="90">
        <f t="shared" si="5"/>
        <v>800</v>
      </c>
      <c r="L105" s="90"/>
      <c r="M105" s="91">
        <f t="shared" si="6"/>
        <v>800</v>
      </c>
      <c r="N105" s="91"/>
      <c r="O105" s="90"/>
      <c r="P105" s="211">
        <f t="shared" si="7"/>
        <v>800</v>
      </c>
    </row>
    <row r="106" spans="1:16" ht="21.75" hidden="1" customHeight="1">
      <c r="A106" s="33" t="s">
        <v>267</v>
      </c>
      <c r="B106" s="130">
        <v>439</v>
      </c>
      <c r="C106" s="68" t="s">
        <v>324</v>
      </c>
      <c r="D106" s="69" t="s">
        <v>421</v>
      </c>
      <c r="E106" s="69"/>
      <c r="F106" s="70">
        <f>SUM(F107)</f>
        <v>800</v>
      </c>
      <c r="G106" s="91"/>
      <c r="H106" s="91"/>
      <c r="I106" s="85">
        <f t="shared" si="4"/>
        <v>800</v>
      </c>
      <c r="J106" s="91"/>
      <c r="K106" s="90">
        <f t="shared" si="5"/>
        <v>800</v>
      </c>
      <c r="L106" s="91"/>
      <c r="M106" s="91">
        <f t="shared" si="6"/>
        <v>800</v>
      </c>
      <c r="N106" s="91"/>
      <c r="O106" s="91"/>
      <c r="P106" s="211">
        <f t="shared" si="7"/>
        <v>800</v>
      </c>
    </row>
    <row r="107" spans="1:16" ht="21.75" hidden="1" customHeight="1">
      <c r="A107" s="48" t="s">
        <v>283</v>
      </c>
      <c r="B107" s="130">
        <v>439</v>
      </c>
      <c r="C107" s="68" t="s">
        <v>324</v>
      </c>
      <c r="D107" s="69" t="s">
        <v>421</v>
      </c>
      <c r="E107" s="69" t="s">
        <v>191</v>
      </c>
      <c r="F107" s="70">
        <v>800</v>
      </c>
      <c r="G107" s="91"/>
      <c r="H107" s="91"/>
      <c r="I107" s="85">
        <f t="shared" si="4"/>
        <v>800</v>
      </c>
      <c r="J107" s="91"/>
      <c r="K107" s="90">
        <f t="shared" si="5"/>
        <v>800</v>
      </c>
      <c r="L107" s="91"/>
      <c r="M107" s="91">
        <f t="shared" si="6"/>
        <v>800</v>
      </c>
      <c r="N107" s="91"/>
      <c r="O107" s="91"/>
      <c r="P107" s="211">
        <f t="shared" si="7"/>
        <v>800</v>
      </c>
    </row>
    <row r="108" spans="1:16" ht="33" hidden="1" customHeight="1">
      <c r="A108" s="49" t="s">
        <v>268</v>
      </c>
      <c r="B108" s="130">
        <v>439</v>
      </c>
      <c r="C108" s="68" t="s">
        <v>324</v>
      </c>
      <c r="D108" s="69" t="s">
        <v>422</v>
      </c>
      <c r="E108" s="67"/>
      <c r="F108" s="85">
        <f>SUM(F109)</f>
        <v>2600</v>
      </c>
      <c r="G108" s="91"/>
      <c r="H108" s="91"/>
      <c r="I108" s="85">
        <f t="shared" si="4"/>
        <v>2600</v>
      </c>
      <c r="J108" s="91"/>
      <c r="K108" s="90">
        <f t="shared" si="5"/>
        <v>2600</v>
      </c>
      <c r="L108" s="91"/>
      <c r="M108" s="91">
        <f t="shared" si="6"/>
        <v>2600</v>
      </c>
      <c r="N108" s="91"/>
      <c r="O108" s="91"/>
      <c r="P108" s="211">
        <f t="shared" si="7"/>
        <v>2600</v>
      </c>
    </row>
    <row r="109" spans="1:16" ht="20.25" hidden="1" customHeight="1">
      <c r="A109" s="48" t="s">
        <v>283</v>
      </c>
      <c r="B109" s="130">
        <v>439</v>
      </c>
      <c r="C109" s="68" t="s">
        <v>324</v>
      </c>
      <c r="D109" s="69" t="s">
        <v>422</v>
      </c>
      <c r="E109" s="69" t="s">
        <v>299</v>
      </c>
      <c r="F109" s="70">
        <v>2600</v>
      </c>
      <c r="G109" s="91"/>
      <c r="H109" s="91"/>
      <c r="I109" s="85">
        <f t="shared" si="4"/>
        <v>2600</v>
      </c>
      <c r="J109" s="91"/>
      <c r="K109" s="90">
        <f t="shared" si="5"/>
        <v>2600</v>
      </c>
      <c r="L109" s="91"/>
      <c r="M109" s="91">
        <f t="shared" si="6"/>
        <v>2600</v>
      </c>
      <c r="N109" s="91"/>
      <c r="O109" s="91"/>
      <c r="P109" s="211">
        <f t="shared" si="7"/>
        <v>2600</v>
      </c>
    </row>
    <row r="110" spans="1:16" ht="33.75" hidden="1" customHeight="1">
      <c r="A110" s="33" t="s">
        <v>476</v>
      </c>
      <c r="B110" s="130">
        <v>439</v>
      </c>
      <c r="C110" s="69" t="s">
        <v>324</v>
      </c>
      <c r="D110" s="69" t="s">
        <v>478</v>
      </c>
      <c r="E110" s="69"/>
      <c r="F110" s="85">
        <v>100</v>
      </c>
      <c r="G110" s="91"/>
      <c r="H110" s="91"/>
      <c r="I110" s="85">
        <f t="shared" si="4"/>
        <v>100</v>
      </c>
      <c r="J110" s="91"/>
      <c r="K110" s="90">
        <f t="shared" si="5"/>
        <v>100</v>
      </c>
      <c r="L110" s="91"/>
      <c r="M110" s="91">
        <f t="shared" si="6"/>
        <v>100</v>
      </c>
      <c r="N110" s="91"/>
      <c r="O110" s="91"/>
      <c r="P110" s="211">
        <f t="shared" si="7"/>
        <v>100</v>
      </c>
    </row>
    <row r="111" spans="1:16" ht="26.25" hidden="1" customHeight="1">
      <c r="A111" s="49" t="s">
        <v>481</v>
      </c>
      <c r="B111" s="130">
        <v>439</v>
      </c>
      <c r="C111" s="69" t="s">
        <v>324</v>
      </c>
      <c r="D111" s="69" t="s">
        <v>479</v>
      </c>
      <c r="E111" s="69"/>
      <c r="F111" s="70">
        <v>100</v>
      </c>
      <c r="G111" s="91"/>
      <c r="H111" s="91"/>
      <c r="I111" s="85">
        <f t="shared" si="4"/>
        <v>100</v>
      </c>
      <c r="J111" s="91"/>
      <c r="K111" s="90">
        <f t="shared" si="5"/>
        <v>100</v>
      </c>
      <c r="L111" s="91"/>
      <c r="M111" s="91">
        <f t="shared" si="6"/>
        <v>100</v>
      </c>
      <c r="N111" s="91"/>
      <c r="O111" s="91"/>
      <c r="P111" s="211">
        <f t="shared" si="7"/>
        <v>100</v>
      </c>
    </row>
    <row r="112" spans="1:16" ht="35.25" hidden="1" customHeight="1">
      <c r="A112" s="28" t="s">
        <v>192</v>
      </c>
      <c r="B112" s="130">
        <v>439</v>
      </c>
      <c r="C112" s="69" t="s">
        <v>324</v>
      </c>
      <c r="D112" s="69" t="s">
        <v>479</v>
      </c>
      <c r="E112" s="69" t="s">
        <v>191</v>
      </c>
      <c r="F112" s="70">
        <v>100</v>
      </c>
      <c r="G112" s="91"/>
      <c r="H112" s="91"/>
      <c r="I112" s="85">
        <f t="shared" si="4"/>
        <v>100</v>
      </c>
      <c r="J112" s="91"/>
      <c r="K112" s="90">
        <f t="shared" si="5"/>
        <v>100</v>
      </c>
      <c r="L112" s="91"/>
      <c r="M112" s="91">
        <f t="shared" si="6"/>
        <v>100</v>
      </c>
      <c r="N112" s="91"/>
      <c r="O112" s="91"/>
      <c r="P112" s="211">
        <f t="shared" si="7"/>
        <v>100</v>
      </c>
    </row>
    <row r="113" spans="1:16" ht="35.25" hidden="1" customHeight="1">
      <c r="A113" s="49" t="s">
        <v>615</v>
      </c>
      <c r="B113" s="38">
        <v>439</v>
      </c>
      <c r="C113" s="67" t="s">
        <v>324</v>
      </c>
      <c r="D113" s="67" t="s">
        <v>614</v>
      </c>
      <c r="E113" s="67"/>
      <c r="F113" s="85">
        <f>F114</f>
        <v>500</v>
      </c>
      <c r="G113" s="91"/>
      <c r="H113" s="91"/>
      <c r="I113" s="85">
        <f t="shared" si="4"/>
        <v>500</v>
      </c>
      <c r="J113" s="91"/>
      <c r="K113" s="90">
        <f t="shared" si="5"/>
        <v>500</v>
      </c>
      <c r="L113" s="91"/>
      <c r="M113" s="91">
        <f t="shared" si="6"/>
        <v>500</v>
      </c>
      <c r="N113" s="91"/>
      <c r="O113" s="91"/>
      <c r="P113" s="211">
        <f t="shared" si="7"/>
        <v>500</v>
      </c>
    </row>
    <row r="114" spans="1:16" ht="35.25" hidden="1" customHeight="1">
      <c r="A114" s="28" t="s">
        <v>192</v>
      </c>
      <c r="B114" s="130">
        <v>439</v>
      </c>
      <c r="C114" s="69" t="s">
        <v>324</v>
      </c>
      <c r="D114" s="69" t="s">
        <v>614</v>
      </c>
      <c r="E114" s="69" t="s">
        <v>191</v>
      </c>
      <c r="F114" s="70">
        <v>500</v>
      </c>
      <c r="G114" s="91"/>
      <c r="H114" s="91"/>
      <c r="I114" s="85">
        <f t="shared" si="4"/>
        <v>500</v>
      </c>
      <c r="J114" s="91"/>
      <c r="K114" s="90">
        <f t="shared" si="5"/>
        <v>500</v>
      </c>
      <c r="L114" s="91"/>
      <c r="M114" s="91">
        <f t="shared" si="6"/>
        <v>500</v>
      </c>
      <c r="N114" s="91"/>
      <c r="O114" s="91"/>
      <c r="P114" s="211">
        <f t="shared" si="7"/>
        <v>500</v>
      </c>
    </row>
    <row r="115" spans="1:16" ht="42.75" customHeight="1">
      <c r="A115" s="44" t="s">
        <v>114</v>
      </c>
      <c r="B115" s="129">
        <v>460</v>
      </c>
      <c r="C115" s="68"/>
      <c r="D115" s="69"/>
      <c r="E115" s="69"/>
      <c r="F115" s="85">
        <f>SUM(F116,F125,F133,F139,F145)</f>
        <v>47299.9</v>
      </c>
      <c r="G115" s="85">
        <f t="shared" ref="G115:J115" si="8">SUM(G116,G125,G133,G139,G145)</f>
        <v>2300</v>
      </c>
      <c r="H115" s="85">
        <f t="shared" si="8"/>
        <v>0</v>
      </c>
      <c r="I115" s="85">
        <f t="shared" si="4"/>
        <v>49599.9</v>
      </c>
      <c r="J115" s="85">
        <f t="shared" si="8"/>
        <v>2294</v>
      </c>
      <c r="K115" s="90">
        <f t="shared" si="5"/>
        <v>51893.9</v>
      </c>
      <c r="L115" s="90">
        <f>L145</f>
        <v>600</v>
      </c>
      <c r="M115" s="90">
        <f t="shared" si="6"/>
        <v>52493.9</v>
      </c>
      <c r="N115" s="90"/>
      <c r="O115" s="90">
        <f>O133+O145</f>
        <v>850</v>
      </c>
      <c r="P115" s="211">
        <f t="shared" si="7"/>
        <v>53343.9</v>
      </c>
    </row>
    <row r="116" spans="1:16" ht="22.5" customHeight="1">
      <c r="A116" s="27" t="s">
        <v>136</v>
      </c>
      <c r="B116" s="38">
        <v>460</v>
      </c>
      <c r="C116" s="66" t="s">
        <v>137</v>
      </c>
      <c r="D116" s="69"/>
      <c r="E116" s="69"/>
      <c r="F116" s="85">
        <f>SUM(F117)</f>
        <v>7216</v>
      </c>
      <c r="G116" s="91"/>
      <c r="H116" s="91"/>
      <c r="I116" s="85">
        <f t="shared" si="4"/>
        <v>7216</v>
      </c>
      <c r="J116" s="91"/>
      <c r="K116" s="90">
        <f t="shared" si="5"/>
        <v>7216</v>
      </c>
      <c r="L116" s="91"/>
      <c r="M116" s="90">
        <f t="shared" si="6"/>
        <v>7216</v>
      </c>
      <c r="N116" s="90"/>
      <c r="O116" s="90"/>
      <c r="P116" s="211">
        <f t="shared" si="7"/>
        <v>7216</v>
      </c>
    </row>
    <row r="117" spans="1:16" s="4" customFormat="1" ht="41.25" customHeight="1">
      <c r="A117" s="40" t="s">
        <v>320</v>
      </c>
      <c r="B117" s="38">
        <v>460</v>
      </c>
      <c r="C117" s="66" t="s">
        <v>305</v>
      </c>
      <c r="D117" s="67"/>
      <c r="E117" s="67"/>
      <c r="F117" s="85">
        <f>F118</f>
        <v>7216</v>
      </c>
      <c r="G117" s="90"/>
      <c r="H117" s="90"/>
      <c r="I117" s="85">
        <f t="shared" si="4"/>
        <v>7216</v>
      </c>
      <c r="J117" s="90"/>
      <c r="K117" s="90">
        <f t="shared" si="5"/>
        <v>7216</v>
      </c>
      <c r="L117" s="90"/>
      <c r="M117" s="90">
        <f t="shared" si="6"/>
        <v>7216</v>
      </c>
      <c r="N117" s="90"/>
      <c r="O117" s="90"/>
      <c r="P117" s="211">
        <f t="shared" si="7"/>
        <v>7216</v>
      </c>
    </row>
    <row r="118" spans="1:16" s="4" customFormat="1" ht="30.75" customHeight="1">
      <c r="A118" s="27" t="s">
        <v>270</v>
      </c>
      <c r="B118" s="38">
        <v>460</v>
      </c>
      <c r="C118" s="66" t="s">
        <v>305</v>
      </c>
      <c r="D118" s="67" t="s">
        <v>228</v>
      </c>
      <c r="E118" s="67"/>
      <c r="F118" s="85">
        <f>SUM(F119)</f>
        <v>7216</v>
      </c>
      <c r="G118" s="90"/>
      <c r="H118" s="90"/>
      <c r="I118" s="85">
        <f t="shared" si="4"/>
        <v>7216</v>
      </c>
      <c r="J118" s="90"/>
      <c r="K118" s="90">
        <f t="shared" si="5"/>
        <v>7216</v>
      </c>
      <c r="L118" s="90"/>
      <c r="M118" s="91">
        <f t="shared" si="6"/>
        <v>7216</v>
      </c>
      <c r="N118" s="91"/>
      <c r="O118" s="90"/>
      <c r="P118" s="211">
        <f t="shared" si="7"/>
        <v>7216</v>
      </c>
    </row>
    <row r="119" spans="1:16" s="4" customFormat="1" ht="31.5" customHeight="1">
      <c r="A119" s="28" t="s">
        <v>198</v>
      </c>
      <c r="B119" s="130">
        <v>460</v>
      </c>
      <c r="C119" s="68" t="s">
        <v>305</v>
      </c>
      <c r="D119" s="69" t="s">
        <v>253</v>
      </c>
      <c r="E119" s="69"/>
      <c r="F119" s="70">
        <f>SUM(F120,F122)</f>
        <v>7216</v>
      </c>
      <c r="G119" s="90"/>
      <c r="H119" s="90"/>
      <c r="I119" s="85">
        <f t="shared" si="4"/>
        <v>7216</v>
      </c>
      <c r="J119" s="90"/>
      <c r="K119" s="90">
        <f t="shared" si="5"/>
        <v>7216</v>
      </c>
      <c r="L119" s="90"/>
      <c r="M119" s="91">
        <f t="shared" si="6"/>
        <v>7216</v>
      </c>
      <c r="N119" s="91"/>
      <c r="O119" s="90"/>
      <c r="P119" s="211">
        <f t="shared" si="7"/>
        <v>7216</v>
      </c>
    </row>
    <row r="120" spans="1:16" ht="29.25" customHeight="1">
      <c r="A120" s="22" t="s">
        <v>194</v>
      </c>
      <c r="B120" s="130">
        <v>460</v>
      </c>
      <c r="C120" s="68" t="s">
        <v>305</v>
      </c>
      <c r="D120" s="69" t="s">
        <v>254</v>
      </c>
      <c r="E120" s="69"/>
      <c r="F120" s="70">
        <f>SUM(F121)</f>
        <v>6586</v>
      </c>
      <c r="G120" s="91"/>
      <c r="H120" s="91"/>
      <c r="I120" s="85">
        <f t="shared" si="4"/>
        <v>6586</v>
      </c>
      <c r="J120" s="91"/>
      <c r="K120" s="90">
        <f t="shared" si="5"/>
        <v>6586</v>
      </c>
      <c r="L120" s="91"/>
      <c r="M120" s="91">
        <f t="shared" si="6"/>
        <v>6586</v>
      </c>
      <c r="N120" s="91"/>
      <c r="O120" s="91"/>
      <c r="P120" s="211">
        <f t="shared" si="7"/>
        <v>6586</v>
      </c>
    </row>
    <row r="121" spans="1:16" ht="31.5" customHeight="1">
      <c r="A121" s="22" t="s">
        <v>196</v>
      </c>
      <c r="B121" s="130">
        <v>460</v>
      </c>
      <c r="C121" s="68" t="s">
        <v>305</v>
      </c>
      <c r="D121" s="69" t="s">
        <v>254</v>
      </c>
      <c r="E121" s="69" t="s">
        <v>195</v>
      </c>
      <c r="F121" s="70">
        <v>6586</v>
      </c>
      <c r="G121" s="91"/>
      <c r="H121" s="91"/>
      <c r="I121" s="85">
        <f t="shared" si="4"/>
        <v>6586</v>
      </c>
      <c r="J121" s="91"/>
      <c r="K121" s="90">
        <f t="shared" si="5"/>
        <v>6586</v>
      </c>
      <c r="L121" s="91"/>
      <c r="M121" s="91">
        <f t="shared" si="6"/>
        <v>6586</v>
      </c>
      <c r="N121" s="91"/>
      <c r="O121" s="91"/>
      <c r="P121" s="211">
        <f t="shared" si="7"/>
        <v>6586</v>
      </c>
    </row>
    <row r="122" spans="1:16" ht="20.25" customHeight="1">
      <c r="A122" s="22" t="s">
        <v>175</v>
      </c>
      <c r="B122" s="130">
        <v>460</v>
      </c>
      <c r="C122" s="68" t="s">
        <v>305</v>
      </c>
      <c r="D122" s="69" t="s">
        <v>255</v>
      </c>
      <c r="E122" s="69"/>
      <c r="F122" s="70">
        <f>F123+F124</f>
        <v>630</v>
      </c>
      <c r="G122" s="91"/>
      <c r="H122" s="91"/>
      <c r="I122" s="85">
        <f t="shared" si="4"/>
        <v>630</v>
      </c>
      <c r="J122" s="91"/>
      <c r="K122" s="90">
        <f t="shared" si="5"/>
        <v>630</v>
      </c>
      <c r="L122" s="91"/>
      <c r="M122" s="91">
        <f t="shared" si="6"/>
        <v>630</v>
      </c>
      <c r="N122" s="91"/>
      <c r="O122" s="91"/>
      <c r="P122" s="211">
        <f t="shared" si="7"/>
        <v>630</v>
      </c>
    </row>
    <row r="123" spans="1:16" ht="32.25" customHeight="1">
      <c r="A123" s="22" t="s">
        <v>192</v>
      </c>
      <c r="B123" s="130">
        <v>460</v>
      </c>
      <c r="C123" s="68" t="s">
        <v>305</v>
      </c>
      <c r="D123" s="69" t="s">
        <v>255</v>
      </c>
      <c r="E123" s="69" t="s">
        <v>191</v>
      </c>
      <c r="F123" s="70">
        <v>620</v>
      </c>
      <c r="G123" s="91"/>
      <c r="H123" s="91"/>
      <c r="I123" s="85">
        <f t="shared" si="4"/>
        <v>620</v>
      </c>
      <c r="J123" s="91"/>
      <c r="K123" s="90">
        <f t="shared" si="5"/>
        <v>620</v>
      </c>
      <c r="L123" s="91"/>
      <c r="M123" s="91">
        <f t="shared" si="6"/>
        <v>620</v>
      </c>
      <c r="N123" s="91"/>
      <c r="O123" s="91"/>
      <c r="P123" s="211">
        <f t="shared" si="7"/>
        <v>620</v>
      </c>
    </row>
    <row r="124" spans="1:16" ht="21" customHeight="1">
      <c r="A124" s="22" t="s">
        <v>31</v>
      </c>
      <c r="B124" s="132">
        <v>460</v>
      </c>
      <c r="C124" s="68" t="s">
        <v>305</v>
      </c>
      <c r="D124" s="69" t="s">
        <v>255</v>
      </c>
      <c r="E124" s="69" t="s">
        <v>207</v>
      </c>
      <c r="F124" s="70">
        <v>10</v>
      </c>
      <c r="G124" s="91"/>
      <c r="H124" s="91"/>
      <c r="I124" s="85">
        <f t="shared" si="4"/>
        <v>10</v>
      </c>
      <c r="J124" s="91"/>
      <c r="K124" s="90">
        <f t="shared" si="5"/>
        <v>10</v>
      </c>
      <c r="L124" s="91"/>
      <c r="M124" s="91">
        <f t="shared" si="6"/>
        <v>10</v>
      </c>
      <c r="N124" s="91"/>
      <c r="O124" s="91"/>
      <c r="P124" s="211">
        <f t="shared" si="7"/>
        <v>10</v>
      </c>
    </row>
    <row r="125" spans="1:16" s="11" customFormat="1" ht="21" customHeight="1">
      <c r="A125" s="43" t="s">
        <v>310</v>
      </c>
      <c r="B125" s="38">
        <v>460</v>
      </c>
      <c r="C125" s="66" t="s">
        <v>311</v>
      </c>
      <c r="D125" s="67"/>
      <c r="E125" s="67"/>
      <c r="F125" s="85">
        <f>SUM(F126)</f>
        <v>2749</v>
      </c>
      <c r="G125" s="90"/>
      <c r="H125" s="90"/>
      <c r="I125" s="85">
        <f t="shared" si="4"/>
        <v>2749</v>
      </c>
      <c r="J125" s="90"/>
      <c r="K125" s="90">
        <f t="shared" si="5"/>
        <v>2749</v>
      </c>
      <c r="L125" s="90"/>
      <c r="M125" s="91">
        <f t="shared" si="6"/>
        <v>2749</v>
      </c>
      <c r="N125" s="91"/>
      <c r="O125" s="90"/>
      <c r="P125" s="211">
        <f t="shared" si="7"/>
        <v>2749</v>
      </c>
    </row>
    <row r="126" spans="1:16" s="4" customFormat="1" ht="21" customHeight="1">
      <c r="A126" s="33" t="s">
        <v>16</v>
      </c>
      <c r="B126" s="130">
        <v>460</v>
      </c>
      <c r="C126" s="68" t="s">
        <v>312</v>
      </c>
      <c r="D126" s="69" t="s">
        <v>238</v>
      </c>
      <c r="E126" s="69"/>
      <c r="F126" s="70">
        <f>F127+F130</f>
        <v>2749</v>
      </c>
      <c r="G126" s="90"/>
      <c r="H126" s="90"/>
      <c r="I126" s="85">
        <f t="shared" si="4"/>
        <v>2749</v>
      </c>
      <c r="J126" s="90"/>
      <c r="K126" s="90">
        <f t="shared" si="5"/>
        <v>2749</v>
      </c>
      <c r="L126" s="90"/>
      <c r="M126" s="91">
        <f t="shared" si="6"/>
        <v>2749</v>
      </c>
      <c r="N126" s="91"/>
      <c r="O126" s="90"/>
      <c r="P126" s="211">
        <f t="shared" si="7"/>
        <v>2749</v>
      </c>
    </row>
    <row r="127" spans="1:16" s="4" customFormat="1" ht="20.25" customHeight="1">
      <c r="A127" s="33" t="s">
        <v>70</v>
      </c>
      <c r="B127" s="130">
        <v>460</v>
      </c>
      <c r="C127" s="68" t="s">
        <v>312</v>
      </c>
      <c r="D127" s="69" t="s">
        <v>256</v>
      </c>
      <c r="E127" s="69"/>
      <c r="F127" s="70">
        <f>F128</f>
        <v>1521</v>
      </c>
      <c r="G127" s="90"/>
      <c r="H127" s="90"/>
      <c r="I127" s="85">
        <f t="shared" si="4"/>
        <v>1521</v>
      </c>
      <c r="J127" s="90"/>
      <c r="K127" s="90">
        <f t="shared" si="5"/>
        <v>1521</v>
      </c>
      <c r="L127" s="90"/>
      <c r="M127" s="91">
        <f t="shared" si="6"/>
        <v>1521</v>
      </c>
      <c r="N127" s="91"/>
      <c r="O127" s="90"/>
      <c r="P127" s="211">
        <f t="shared" si="7"/>
        <v>1521</v>
      </c>
    </row>
    <row r="128" spans="1:16" ht="29.25" customHeight="1">
      <c r="A128" s="33" t="s">
        <v>205</v>
      </c>
      <c r="B128" s="130">
        <v>460</v>
      </c>
      <c r="C128" s="68" t="s">
        <v>312</v>
      </c>
      <c r="D128" s="69" t="s">
        <v>340</v>
      </c>
      <c r="E128" s="69"/>
      <c r="F128" s="70">
        <f>F129</f>
        <v>1521</v>
      </c>
      <c r="G128" s="91"/>
      <c r="H128" s="91"/>
      <c r="I128" s="85">
        <f t="shared" si="4"/>
        <v>1521</v>
      </c>
      <c r="J128" s="91"/>
      <c r="K128" s="90">
        <f t="shared" si="5"/>
        <v>1521</v>
      </c>
      <c r="L128" s="91"/>
      <c r="M128" s="91">
        <f t="shared" si="6"/>
        <v>1521</v>
      </c>
      <c r="N128" s="91"/>
      <c r="O128" s="91"/>
      <c r="P128" s="211">
        <f t="shared" si="7"/>
        <v>1521</v>
      </c>
    </row>
    <row r="129" spans="1:16" ht="21" customHeight="1">
      <c r="A129" s="33" t="s">
        <v>84</v>
      </c>
      <c r="B129" s="130">
        <v>460</v>
      </c>
      <c r="C129" s="68" t="s">
        <v>312</v>
      </c>
      <c r="D129" s="69" t="s">
        <v>340</v>
      </c>
      <c r="E129" s="69" t="s">
        <v>85</v>
      </c>
      <c r="F129" s="70">
        <v>1521</v>
      </c>
      <c r="G129" s="91"/>
      <c r="H129" s="91"/>
      <c r="I129" s="85">
        <f t="shared" si="4"/>
        <v>1521</v>
      </c>
      <c r="J129" s="91"/>
      <c r="K129" s="90">
        <f t="shared" si="5"/>
        <v>1521</v>
      </c>
      <c r="L129" s="91"/>
      <c r="M129" s="91">
        <f t="shared" si="6"/>
        <v>1521</v>
      </c>
      <c r="N129" s="91"/>
      <c r="O129" s="91"/>
      <c r="P129" s="211">
        <f t="shared" si="7"/>
        <v>1521</v>
      </c>
    </row>
    <row r="130" spans="1:16" ht="21" customHeight="1">
      <c r="A130" s="33" t="s">
        <v>71</v>
      </c>
      <c r="B130" s="130">
        <v>460</v>
      </c>
      <c r="C130" s="68" t="s">
        <v>312</v>
      </c>
      <c r="D130" s="69" t="s">
        <v>341</v>
      </c>
      <c r="E130" s="69"/>
      <c r="F130" s="70">
        <f>F131</f>
        <v>1228</v>
      </c>
      <c r="G130" s="91"/>
      <c r="H130" s="91"/>
      <c r="I130" s="85">
        <f t="shared" si="4"/>
        <v>1228</v>
      </c>
      <c r="J130" s="91"/>
      <c r="K130" s="90">
        <f t="shared" si="5"/>
        <v>1228</v>
      </c>
      <c r="L130" s="91"/>
      <c r="M130" s="91">
        <f t="shared" si="6"/>
        <v>1228</v>
      </c>
      <c r="N130" s="91"/>
      <c r="O130" s="91"/>
      <c r="P130" s="211">
        <f t="shared" si="7"/>
        <v>1228</v>
      </c>
    </row>
    <row r="131" spans="1:16" ht="35.25" customHeight="1">
      <c r="A131" s="33" t="s">
        <v>205</v>
      </c>
      <c r="B131" s="130">
        <v>460</v>
      </c>
      <c r="C131" s="68" t="s">
        <v>312</v>
      </c>
      <c r="D131" s="69" t="s">
        <v>342</v>
      </c>
      <c r="E131" s="69"/>
      <c r="F131" s="70">
        <f>F132</f>
        <v>1228</v>
      </c>
      <c r="G131" s="91"/>
      <c r="H131" s="91"/>
      <c r="I131" s="85">
        <f t="shared" si="4"/>
        <v>1228</v>
      </c>
      <c r="J131" s="91"/>
      <c r="K131" s="90">
        <f t="shared" si="5"/>
        <v>1228</v>
      </c>
      <c r="L131" s="91"/>
      <c r="M131" s="91">
        <f t="shared" si="6"/>
        <v>1228</v>
      </c>
      <c r="N131" s="91"/>
      <c r="O131" s="91"/>
      <c r="P131" s="211">
        <f t="shared" si="7"/>
        <v>1228</v>
      </c>
    </row>
    <row r="132" spans="1:16" ht="21" customHeight="1">
      <c r="A132" s="33" t="s">
        <v>84</v>
      </c>
      <c r="B132" s="130">
        <v>460</v>
      </c>
      <c r="C132" s="68" t="s">
        <v>312</v>
      </c>
      <c r="D132" s="69" t="s">
        <v>342</v>
      </c>
      <c r="E132" s="69" t="s">
        <v>85</v>
      </c>
      <c r="F132" s="70">
        <v>1228</v>
      </c>
      <c r="G132" s="91"/>
      <c r="H132" s="91"/>
      <c r="I132" s="85">
        <f t="shared" si="4"/>
        <v>1228</v>
      </c>
      <c r="J132" s="91"/>
      <c r="K132" s="90">
        <f t="shared" si="5"/>
        <v>1228</v>
      </c>
      <c r="L132" s="91"/>
      <c r="M132" s="91">
        <f t="shared" si="6"/>
        <v>1228</v>
      </c>
      <c r="N132" s="91"/>
      <c r="O132" s="91"/>
      <c r="P132" s="211">
        <f t="shared" si="7"/>
        <v>1228</v>
      </c>
    </row>
    <row r="133" spans="1:16" s="11" customFormat="1" ht="22.5" customHeight="1">
      <c r="A133" s="27" t="s">
        <v>165</v>
      </c>
      <c r="B133" s="38">
        <v>460</v>
      </c>
      <c r="C133" s="66" t="s">
        <v>166</v>
      </c>
      <c r="D133" s="67"/>
      <c r="E133" s="67"/>
      <c r="F133" s="85">
        <f>SUM(F134)</f>
        <v>2800</v>
      </c>
      <c r="G133" s="90"/>
      <c r="H133" s="90"/>
      <c r="I133" s="85">
        <f t="shared" si="4"/>
        <v>2800</v>
      </c>
      <c r="J133" s="90"/>
      <c r="K133" s="90">
        <f t="shared" si="5"/>
        <v>2800</v>
      </c>
      <c r="L133" s="90"/>
      <c r="M133" s="90">
        <f t="shared" si="6"/>
        <v>2800</v>
      </c>
      <c r="N133" s="90"/>
      <c r="O133" s="90">
        <f>O134</f>
        <v>400</v>
      </c>
      <c r="P133" s="211">
        <f t="shared" si="7"/>
        <v>3200</v>
      </c>
    </row>
    <row r="134" spans="1:16" s="11" customFormat="1" ht="21" customHeight="1">
      <c r="A134" s="27" t="s">
        <v>293</v>
      </c>
      <c r="B134" s="38">
        <v>460</v>
      </c>
      <c r="C134" s="66" t="s">
        <v>327</v>
      </c>
      <c r="D134" s="67"/>
      <c r="E134" s="67"/>
      <c r="F134" s="85">
        <f>SUM(F136)</f>
        <v>2800</v>
      </c>
      <c r="G134" s="90"/>
      <c r="H134" s="90"/>
      <c r="I134" s="85">
        <f t="shared" si="4"/>
        <v>2800</v>
      </c>
      <c r="J134" s="90"/>
      <c r="K134" s="90">
        <f t="shared" si="5"/>
        <v>2800</v>
      </c>
      <c r="L134" s="90"/>
      <c r="M134" s="91">
        <f t="shared" si="6"/>
        <v>2800</v>
      </c>
      <c r="N134" s="91"/>
      <c r="O134" s="90">
        <f>O135</f>
        <v>400</v>
      </c>
      <c r="P134" s="211">
        <f t="shared" si="7"/>
        <v>3200</v>
      </c>
    </row>
    <row r="135" spans="1:16" ht="21" customHeight="1">
      <c r="A135" s="22" t="s">
        <v>16</v>
      </c>
      <c r="B135" s="130">
        <v>460</v>
      </c>
      <c r="C135" s="68" t="s">
        <v>327</v>
      </c>
      <c r="D135" s="69" t="s">
        <v>238</v>
      </c>
      <c r="E135" s="69"/>
      <c r="F135" s="70">
        <f>F136</f>
        <v>2800</v>
      </c>
      <c r="G135" s="91"/>
      <c r="H135" s="91"/>
      <c r="I135" s="85">
        <f t="shared" si="4"/>
        <v>2800</v>
      </c>
      <c r="J135" s="91"/>
      <c r="K135" s="90">
        <f t="shared" si="5"/>
        <v>2800</v>
      </c>
      <c r="L135" s="91"/>
      <c r="M135" s="91">
        <f t="shared" si="6"/>
        <v>2800</v>
      </c>
      <c r="N135" s="91"/>
      <c r="O135" s="91">
        <f>O136</f>
        <v>400</v>
      </c>
      <c r="P135" s="211">
        <f t="shared" si="7"/>
        <v>3200</v>
      </c>
    </row>
    <row r="136" spans="1:16" ht="32.25" customHeight="1">
      <c r="A136" s="22" t="s">
        <v>179</v>
      </c>
      <c r="B136" s="130">
        <v>460</v>
      </c>
      <c r="C136" s="68" t="s">
        <v>327</v>
      </c>
      <c r="D136" s="69" t="s">
        <v>362</v>
      </c>
      <c r="E136" s="69"/>
      <c r="F136" s="70">
        <f>SUM(F137)</f>
        <v>2800</v>
      </c>
      <c r="G136" s="91"/>
      <c r="H136" s="91"/>
      <c r="I136" s="85">
        <f t="shared" si="4"/>
        <v>2800</v>
      </c>
      <c r="J136" s="91"/>
      <c r="K136" s="90">
        <f t="shared" si="5"/>
        <v>2800</v>
      </c>
      <c r="L136" s="91"/>
      <c r="M136" s="91">
        <f t="shared" si="6"/>
        <v>2800</v>
      </c>
      <c r="N136" s="91"/>
      <c r="O136" s="91">
        <f>O137</f>
        <v>400</v>
      </c>
      <c r="P136" s="211">
        <f t="shared" si="7"/>
        <v>3200</v>
      </c>
    </row>
    <row r="137" spans="1:16" ht="21.75" customHeight="1">
      <c r="A137" s="49" t="s">
        <v>204</v>
      </c>
      <c r="B137" s="130">
        <v>460</v>
      </c>
      <c r="C137" s="68" t="s">
        <v>327</v>
      </c>
      <c r="D137" s="69" t="s">
        <v>363</v>
      </c>
      <c r="E137" s="69"/>
      <c r="F137" s="70">
        <f>SUM(F138)</f>
        <v>2800</v>
      </c>
      <c r="G137" s="91"/>
      <c r="H137" s="91"/>
      <c r="I137" s="85">
        <f t="shared" si="4"/>
        <v>2800</v>
      </c>
      <c r="J137" s="91"/>
      <c r="K137" s="90">
        <f t="shared" si="5"/>
        <v>2800</v>
      </c>
      <c r="L137" s="91"/>
      <c r="M137" s="91">
        <f t="shared" si="6"/>
        <v>2800</v>
      </c>
      <c r="N137" s="91"/>
      <c r="O137" s="91">
        <f>O138</f>
        <v>400</v>
      </c>
      <c r="P137" s="211">
        <f t="shared" si="7"/>
        <v>3200</v>
      </c>
    </row>
    <row r="138" spans="1:16" ht="21.75" customHeight="1">
      <c r="A138" s="22" t="s">
        <v>82</v>
      </c>
      <c r="B138" s="130">
        <v>460</v>
      </c>
      <c r="C138" s="68" t="s">
        <v>327</v>
      </c>
      <c r="D138" s="69" t="s">
        <v>363</v>
      </c>
      <c r="E138" s="69" t="s">
        <v>483</v>
      </c>
      <c r="F138" s="70">
        <v>2800</v>
      </c>
      <c r="G138" s="91"/>
      <c r="H138" s="91"/>
      <c r="I138" s="85">
        <f t="shared" si="4"/>
        <v>2800</v>
      </c>
      <c r="J138" s="91"/>
      <c r="K138" s="90">
        <f t="shared" si="5"/>
        <v>2800</v>
      </c>
      <c r="L138" s="91"/>
      <c r="M138" s="91">
        <f t="shared" si="6"/>
        <v>2800</v>
      </c>
      <c r="N138" s="91"/>
      <c r="O138" s="91">
        <v>400</v>
      </c>
      <c r="P138" s="211">
        <f t="shared" si="7"/>
        <v>3200</v>
      </c>
    </row>
    <row r="139" spans="1:16" s="11" customFormat="1" ht="30" customHeight="1">
      <c r="A139" s="27" t="s">
        <v>167</v>
      </c>
      <c r="B139" s="38">
        <v>460</v>
      </c>
      <c r="C139" s="66" t="s">
        <v>325</v>
      </c>
      <c r="D139" s="67"/>
      <c r="E139" s="67"/>
      <c r="F139" s="85">
        <f>SUM(F140)</f>
        <v>0</v>
      </c>
      <c r="G139" s="90"/>
      <c r="H139" s="90"/>
      <c r="I139" s="85">
        <f t="shared" si="4"/>
        <v>0</v>
      </c>
      <c r="J139" s="90"/>
      <c r="K139" s="90">
        <f t="shared" si="5"/>
        <v>0</v>
      </c>
      <c r="L139" s="90"/>
      <c r="M139" s="91">
        <f t="shared" si="6"/>
        <v>0</v>
      </c>
      <c r="N139" s="91"/>
      <c r="O139" s="90"/>
      <c r="P139" s="211">
        <f t="shared" si="7"/>
        <v>0</v>
      </c>
    </row>
    <row r="140" spans="1:16" s="11" customFormat="1" ht="32.25" customHeight="1">
      <c r="A140" s="111" t="s">
        <v>104</v>
      </c>
      <c r="B140" s="38">
        <v>460</v>
      </c>
      <c r="C140" s="66" t="s">
        <v>326</v>
      </c>
      <c r="D140" s="67"/>
      <c r="E140" s="67"/>
      <c r="F140" s="85">
        <f>SUM(F143)</f>
        <v>0</v>
      </c>
      <c r="G140" s="90"/>
      <c r="H140" s="90"/>
      <c r="I140" s="85">
        <f t="shared" si="4"/>
        <v>0</v>
      </c>
      <c r="J140" s="90"/>
      <c r="K140" s="90">
        <f t="shared" si="5"/>
        <v>0</v>
      </c>
      <c r="L140" s="90"/>
      <c r="M140" s="91">
        <f t="shared" si="6"/>
        <v>0</v>
      </c>
      <c r="N140" s="91"/>
      <c r="O140" s="90"/>
      <c r="P140" s="211">
        <f t="shared" si="7"/>
        <v>0</v>
      </c>
    </row>
    <row r="141" spans="1:16" s="17" customFormat="1" ht="26.25" customHeight="1">
      <c r="A141" s="27" t="s">
        <v>16</v>
      </c>
      <c r="B141" s="38">
        <v>460</v>
      </c>
      <c r="C141" s="66" t="s">
        <v>326</v>
      </c>
      <c r="D141" s="67" t="s">
        <v>238</v>
      </c>
      <c r="E141" s="67"/>
      <c r="F141" s="85">
        <f>SUM(F142)</f>
        <v>0</v>
      </c>
      <c r="G141" s="90"/>
      <c r="H141" s="90"/>
      <c r="I141" s="85">
        <f t="shared" si="4"/>
        <v>0</v>
      </c>
      <c r="J141" s="90"/>
      <c r="K141" s="90">
        <f t="shared" si="5"/>
        <v>0</v>
      </c>
      <c r="L141" s="90"/>
      <c r="M141" s="91">
        <f t="shared" si="6"/>
        <v>0</v>
      </c>
      <c r="N141" s="91"/>
      <c r="O141" s="90"/>
      <c r="P141" s="211">
        <f t="shared" si="7"/>
        <v>0</v>
      </c>
    </row>
    <row r="142" spans="1:16" s="17" customFormat="1" ht="23.25" customHeight="1">
      <c r="A142" s="111" t="s">
        <v>285</v>
      </c>
      <c r="B142" s="38">
        <v>460</v>
      </c>
      <c r="C142" s="66" t="s">
        <v>326</v>
      </c>
      <c r="D142" s="67" t="s">
        <v>364</v>
      </c>
      <c r="E142" s="67"/>
      <c r="F142" s="85">
        <f>SUM(F143)</f>
        <v>0</v>
      </c>
      <c r="G142" s="90"/>
      <c r="H142" s="90"/>
      <c r="I142" s="85">
        <f t="shared" si="4"/>
        <v>0</v>
      </c>
      <c r="J142" s="90"/>
      <c r="K142" s="90">
        <f t="shared" si="5"/>
        <v>0</v>
      </c>
      <c r="L142" s="90"/>
      <c r="M142" s="91">
        <f t="shared" si="6"/>
        <v>0</v>
      </c>
      <c r="N142" s="91"/>
      <c r="O142" s="90"/>
      <c r="P142" s="211">
        <f t="shared" si="7"/>
        <v>0</v>
      </c>
    </row>
    <row r="143" spans="1:16" ht="21.75" customHeight="1">
      <c r="A143" s="50" t="s">
        <v>152</v>
      </c>
      <c r="B143" s="130">
        <v>460</v>
      </c>
      <c r="C143" s="68" t="s">
        <v>326</v>
      </c>
      <c r="D143" s="69" t="s">
        <v>365</v>
      </c>
      <c r="E143" s="69"/>
      <c r="F143" s="70">
        <f>SUM(F144)</f>
        <v>0</v>
      </c>
      <c r="G143" s="91"/>
      <c r="H143" s="91"/>
      <c r="I143" s="85">
        <f t="shared" si="4"/>
        <v>0</v>
      </c>
      <c r="J143" s="91"/>
      <c r="K143" s="90">
        <f t="shared" si="5"/>
        <v>0</v>
      </c>
      <c r="L143" s="91"/>
      <c r="M143" s="91">
        <f t="shared" si="6"/>
        <v>0</v>
      </c>
      <c r="N143" s="91"/>
      <c r="O143" s="91"/>
      <c r="P143" s="211">
        <f t="shared" si="7"/>
        <v>0</v>
      </c>
    </row>
    <row r="144" spans="1:16" ht="24" customHeight="1">
      <c r="A144" s="22" t="s">
        <v>285</v>
      </c>
      <c r="B144" s="130">
        <v>460</v>
      </c>
      <c r="C144" s="68" t="s">
        <v>326</v>
      </c>
      <c r="D144" s="69" t="s">
        <v>365</v>
      </c>
      <c r="E144" s="69" t="s">
        <v>80</v>
      </c>
      <c r="F144" s="70">
        <v>0</v>
      </c>
      <c r="G144" s="91"/>
      <c r="H144" s="91"/>
      <c r="I144" s="85">
        <f t="shared" ref="I144:I207" si="9">F144+G144+H144</f>
        <v>0</v>
      </c>
      <c r="J144" s="91"/>
      <c r="K144" s="90">
        <f t="shared" ref="K144:K207" si="10">I144+J144</f>
        <v>0</v>
      </c>
      <c r="L144" s="91"/>
      <c r="M144" s="91">
        <f t="shared" ref="M144:M207" si="11">K144+L144</f>
        <v>0</v>
      </c>
      <c r="N144" s="91"/>
      <c r="O144" s="91"/>
      <c r="P144" s="211">
        <f t="shared" ref="P144:P155" si="12">M144+N144+O144</f>
        <v>0</v>
      </c>
    </row>
    <row r="145" spans="1:16" s="11" customFormat="1" ht="56.25" customHeight="1">
      <c r="A145" s="43" t="s">
        <v>169</v>
      </c>
      <c r="B145" s="38">
        <v>460</v>
      </c>
      <c r="C145" s="66" t="s">
        <v>168</v>
      </c>
      <c r="D145" s="67"/>
      <c r="E145" s="67"/>
      <c r="F145" s="85">
        <f>SUM(F147)+F158</f>
        <v>34534.9</v>
      </c>
      <c r="G145" s="85">
        <f t="shared" ref="G145:J145" si="13">SUM(G147)+G158</f>
        <v>2300</v>
      </c>
      <c r="H145" s="85">
        <f t="shared" si="13"/>
        <v>0</v>
      </c>
      <c r="I145" s="85">
        <f t="shared" si="9"/>
        <v>36834.9</v>
      </c>
      <c r="J145" s="85">
        <f t="shared" si="13"/>
        <v>2294</v>
      </c>
      <c r="K145" s="90">
        <f t="shared" si="10"/>
        <v>39128.9</v>
      </c>
      <c r="L145" s="90">
        <f>L158</f>
        <v>600</v>
      </c>
      <c r="M145" s="90">
        <f t="shared" si="11"/>
        <v>39728.9</v>
      </c>
      <c r="N145" s="90"/>
      <c r="O145" s="90">
        <f>O158</f>
        <v>450</v>
      </c>
      <c r="P145" s="211">
        <f t="shared" si="12"/>
        <v>40178.9</v>
      </c>
    </row>
    <row r="146" spans="1:16" s="11" customFormat="1" ht="42.75" customHeight="1">
      <c r="A146" s="51" t="s">
        <v>281</v>
      </c>
      <c r="B146" s="38">
        <v>460</v>
      </c>
      <c r="C146" s="66" t="s">
        <v>105</v>
      </c>
      <c r="D146" s="67"/>
      <c r="E146" s="67"/>
      <c r="F146" s="85">
        <f>F147</f>
        <v>34534.9</v>
      </c>
      <c r="G146" s="85">
        <f t="shared" ref="G146:J146" si="14">G147</f>
        <v>0</v>
      </c>
      <c r="H146" s="85">
        <f t="shared" si="14"/>
        <v>0</v>
      </c>
      <c r="I146" s="85">
        <f t="shared" si="9"/>
        <v>34534.9</v>
      </c>
      <c r="J146" s="85">
        <f t="shared" si="14"/>
        <v>0</v>
      </c>
      <c r="K146" s="90">
        <f t="shared" si="10"/>
        <v>34534.9</v>
      </c>
      <c r="L146" s="90"/>
      <c r="M146" s="91">
        <f t="shared" si="11"/>
        <v>34534.9</v>
      </c>
      <c r="N146" s="91"/>
      <c r="O146" s="90"/>
      <c r="P146" s="211">
        <f t="shared" si="12"/>
        <v>34534.9</v>
      </c>
    </row>
    <row r="147" spans="1:16" s="11" customFormat="1" ht="24" customHeight="1">
      <c r="A147" s="27" t="s">
        <v>16</v>
      </c>
      <c r="B147" s="38">
        <v>460</v>
      </c>
      <c r="C147" s="66" t="s">
        <v>105</v>
      </c>
      <c r="D147" s="67" t="s">
        <v>238</v>
      </c>
      <c r="E147" s="67"/>
      <c r="F147" s="85">
        <f>SUM(F148,F153)</f>
        <v>34534.9</v>
      </c>
      <c r="G147" s="85">
        <f t="shared" ref="G147:J147" si="15">SUM(G148,G153)</f>
        <v>0</v>
      </c>
      <c r="H147" s="85">
        <f t="shared" si="15"/>
        <v>0</v>
      </c>
      <c r="I147" s="85">
        <f t="shared" si="9"/>
        <v>34534.9</v>
      </c>
      <c r="J147" s="85">
        <f t="shared" si="15"/>
        <v>0</v>
      </c>
      <c r="K147" s="90">
        <f t="shared" si="10"/>
        <v>34534.9</v>
      </c>
      <c r="L147" s="90"/>
      <c r="M147" s="91">
        <f t="shared" si="11"/>
        <v>34534.9</v>
      </c>
      <c r="N147" s="91"/>
      <c r="O147" s="90"/>
      <c r="P147" s="211">
        <f t="shared" si="12"/>
        <v>34534.9</v>
      </c>
    </row>
    <row r="148" spans="1:16" s="11" customFormat="1" ht="24" customHeight="1">
      <c r="A148" s="43" t="s">
        <v>70</v>
      </c>
      <c r="B148" s="38">
        <v>460</v>
      </c>
      <c r="C148" s="66" t="s">
        <v>105</v>
      </c>
      <c r="D148" s="67" t="s">
        <v>256</v>
      </c>
      <c r="E148" s="67"/>
      <c r="F148" s="85">
        <f>SUM(F149,F151)</f>
        <v>23910.9</v>
      </c>
      <c r="G148" s="85">
        <f t="shared" ref="G148:J148" si="16">SUM(G149,G151)</f>
        <v>0</v>
      </c>
      <c r="H148" s="85">
        <f t="shared" si="16"/>
        <v>0</v>
      </c>
      <c r="I148" s="85">
        <f t="shared" si="9"/>
        <v>23910.9</v>
      </c>
      <c r="J148" s="85">
        <f t="shared" si="16"/>
        <v>0</v>
      </c>
      <c r="K148" s="90">
        <f t="shared" si="10"/>
        <v>23910.9</v>
      </c>
      <c r="L148" s="90"/>
      <c r="M148" s="91">
        <f t="shared" si="11"/>
        <v>23910.9</v>
      </c>
      <c r="N148" s="91"/>
      <c r="O148" s="90"/>
      <c r="P148" s="211">
        <f t="shared" si="12"/>
        <v>23910.9</v>
      </c>
    </row>
    <row r="149" spans="1:16" ht="42.75" customHeight="1">
      <c r="A149" s="52" t="s">
        <v>73</v>
      </c>
      <c r="B149" s="130">
        <v>460</v>
      </c>
      <c r="C149" s="68" t="s">
        <v>105</v>
      </c>
      <c r="D149" s="69" t="s">
        <v>448</v>
      </c>
      <c r="E149" s="69"/>
      <c r="F149" s="70">
        <f>F150</f>
        <v>2043.9</v>
      </c>
      <c r="G149" s="91"/>
      <c r="H149" s="91"/>
      <c r="I149" s="85">
        <f t="shared" si="9"/>
        <v>2043.9</v>
      </c>
      <c r="J149" s="91"/>
      <c r="K149" s="90">
        <f t="shared" si="10"/>
        <v>2043.9</v>
      </c>
      <c r="L149" s="91"/>
      <c r="M149" s="91">
        <f t="shared" si="11"/>
        <v>2043.9</v>
      </c>
      <c r="N149" s="91"/>
      <c r="O149" s="91"/>
      <c r="P149" s="211">
        <f t="shared" si="12"/>
        <v>2043.9</v>
      </c>
    </row>
    <row r="150" spans="1:16" ht="21" customHeight="1">
      <c r="A150" s="52" t="s">
        <v>314</v>
      </c>
      <c r="B150" s="130">
        <v>460</v>
      </c>
      <c r="C150" s="68" t="s">
        <v>105</v>
      </c>
      <c r="D150" s="69" t="s">
        <v>448</v>
      </c>
      <c r="E150" s="69" t="s">
        <v>313</v>
      </c>
      <c r="F150" s="88">
        <v>2043.9</v>
      </c>
      <c r="G150" s="91"/>
      <c r="H150" s="91"/>
      <c r="I150" s="85">
        <f t="shared" si="9"/>
        <v>2043.9</v>
      </c>
      <c r="J150" s="91"/>
      <c r="K150" s="90">
        <f t="shared" si="10"/>
        <v>2043.9</v>
      </c>
      <c r="L150" s="91"/>
      <c r="M150" s="91">
        <f t="shared" si="11"/>
        <v>2043.9</v>
      </c>
      <c r="N150" s="91"/>
      <c r="O150" s="91"/>
      <c r="P150" s="211">
        <f t="shared" si="12"/>
        <v>2043.9</v>
      </c>
    </row>
    <row r="151" spans="1:16" s="10" customFormat="1" ht="40.5" customHeight="1">
      <c r="A151" s="53" t="s">
        <v>600</v>
      </c>
      <c r="B151" s="130">
        <v>460</v>
      </c>
      <c r="C151" s="136" t="s">
        <v>105</v>
      </c>
      <c r="D151" s="74" t="s">
        <v>366</v>
      </c>
      <c r="E151" s="74"/>
      <c r="F151" s="70">
        <f>SUM(F152)</f>
        <v>21867</v>
      </c>
      <c r="G151" s="91"/>
      <c r="H151" s="91"/>
      <c r="I151" s="85">
        <f t="shared" si="9"/>
        <v>21867</v>
      </c>
      <c r="J151" s="91"/>
      <c r="K151" s="90">
        <f t="shared" si="10"/>
        <v>21867</v>
      </c>
      <c r="L151" s="91"/>
      <c r="M151" s="91">
        <f t="shared" si="11"/>
        <v>21867</v>
      </c>
      <c r="N151" s="91"/>
      <c r="O151" s="91"/>
      <c r="P151" s="211">
        <f t="shared" si="12"/>
        <v>21867</v>
      </c>
    </row>
    <row r="152" spans="1:16" s="10" customFormat="1" ht="24.75" customHeight="1">
      <c r="A152" s="52" t="s">
        <v>314</v>
      </c>
      <c r="B152" s="130">
        <v>460</v>
      </c>
      <c r="C152" s="136" t="s">
        <v>105</v>
      </c>
      <c r="D152" s="74" t="s">
        <v>366</v>
      </c>
      <c r="E152" s="74" t="s">
        <v>313</v>
      </c>
      <c r="F152" s="88">
        <v>21867</v>
      </c>
      <c r="G152" s="91"/>
      <c r="H152" s="91"/>
      <c r="I152" s="85">
        <f t="shared" si="9"/>
        <v>21867</v>
      </c>
      <c r="J152" s="91"/>
      <c r="K152" s="90">
        <f t="shared" si="10"/>
        <v>21867</v>
      </c>
      <c r="L152" s="91"/>
      <c r="M152" s="91">
        <f t="shared" si="11"/>
        <v>21867</v>
      </c>
      <c r="N152" s="91"/>
      <c r="O152" s="91"/>
      <c r="P152" s="211">
        <f t="shared" si="12"/>
        <v>21867</v>
      </c>
    </row>
    <row r="153" spans="1:16" s="10" customFormat="1" ht="24.75" customHeight="1">
      <c r="A153" s="43" t="s">
        <v>76</v>
      </c>
      <c r="B153" s="38">
        <v>460</v>
      </c>
      <c r="C153" s="66" t="s">
        <v>105</v>
      </c>
      <c r="D153" s="67" t="s">
        <v>341</v>
      </c>
      <c r="E153" s="67"/>
      <c r="F153" s="85">
        <f>SUM(F154,F156)</f>
        <v>10624</v>
      </c>
      <c r="G153" s="91"/>
      <c r="H153" s="91"/>
      <c r="I153" s="85">
        <f t="shared" si="9"/>
        <v>10624</v>
      </c>
      <c r="J153" s="91"/>
      <c r="K153" s="90">
        <f t="shared" si="10"/>
        <v>10624</v>
      </c>
      <c r="L153" s="91"/>
      <c r="M153" s="91">
        <f t="shared" si="11"/>
        <v>10624</v>
      </c>
      <c r="N153" s="91"/>
      <c r="O153" s="91"/>
      <c r="P153" s="211">
        <f t="shared" si="12"/>
        <v>10624</v>
      </c>
    </row>
    <row r="154" spans="1:16" s="10" customFormat="1" ht="46.5" customHeight="1">
      <c r="A154" s="52" t="s">
        <v>72</v>
      </c>
      <c r="B154" s="130">
        <v>460</v>
      </c>
      <c r="C154" s="68" t="s">
        <v>105</v>
      </c>
      <c r="D154" s="69" t="s">
        <v>449</v>
      </c>
      <c r="E154" s="69"/>
      <c r="F154" s="70">
        <f>F155</f>
        <v>2491</v>
      </c>
      <c r="G154" s="91"/>
      <c r="H154" s="91"/>
      <c r="I154" s="85">
        <f t="shared" si="9"/>
        <v>2491</v>
      </c>
      <c r="J154" s="91"/>
      <c r="K154" s="90">
        <f t="shared" si="10"/>
        <v>2491</v>
      </c>
      <c r="L154" s="91"/>
      <c r="M154" s="91">
        <f t="shared" si="11"/>
        <v>2491</v>
      </c>
      <c r="N154" s="91"/>
      <c r="O154" s="91"/>
      <c r="P154" s="211">
        <f t="shared" si="12"/>
        <v>2491</v>
      </c>
    </row>
    <row r="155" spans="1:16" s="10" customFormat="1" ht="24.75" customHeight="1">
      <c r="A155" s="52" t="s">
        <v>314</v>
      </c>
      <c r="B155" s="130">
        <v>460</v>
      </c>
      <c r="C155" s="68" t="s">
        <v>105</v>
      </c>
      <c r="D155" s="69" t="s">
        <v>449</v>
      </c>
      <c r="E155" s="69" t="s">
        <v>313</v>
      </c>
      <c r="F155" s="70">
        <v>2491</v>
      </c>
      <c r="G155" s="91"/>
      <c r="H155" s="91"/>
      <c r="I155" s="85">
        <f t="shared" si="9"/>
        <v>2491</v>
      </c>
      <c r="J155" s="91"/>
      <c r="K155" s="90">
        <f t="shared" si="10"/>
        <v>2491</v>
      </c>
      <c r="L155" s="91"/>
      <c r="M155" s="91">
        <f t="shared" si="11"/>
        <v>2491</v>
      </c>
      <c r="N155" s="91"/>
      <c r="O155" s="91"/>
      <c r="P155" s="211">
        <f t="shared" si="12"/>
        <v>2491</v>
      </c>
    </row>
    <row r="156" spans="1:16" s="10" customFormat="1" ht="39.75" customHeight="1">
      <c r="A156" s="53" t="s">
        <v>601</v>
      </c>
      <c r="B156" s="130">
        <v>460</v>
      </c>
      <c r="C156" s="136" t="s">
        <v>105</v>
      </c>
      <c r="D156" s="74" t="s">
        <v>369</v>
      </c>
      <c r="E156" s="74"/>
      <c r="F156" s="70">
        <f>SUM(F157)</f>
        <v>8133</v>
      </c>
      <c r="G156" s="91"/>
      <c r="H156" s="91"/>
      <c r="I156" s="85">
        <f t="shared" si="9"/>
        <v>8133</v>
      </c>
      <c r="J156" s="91"/>
      <c r="K156" s="90">
        <f t="shared" si="10"/>
        <v>8133</v>
      </c>
      <c r="L156" s="91"/>
      <c r="M156" s="91">
        <f t="shared" si="11"/>
        <v>8133</v>
      </c>
      <c r="N156" s="91"/>
      <c r="O156" s="91"/>
      <c r="P156" s="211">
        <f>M156+N156+O156</f>
        <v>8133</v>
      </c>
    </row>
    <row r="157" spans="1:16" s="10" customFormat="1" ht="24.75" customHeight="1">
      <c r="A157" s="52" t="s">
        <v>314</v>
      </c>
      <c r="B157" s="130">
        <v>460</v>
      </c>
      <c r="C157" s="136" t="s">
        <v>105</v>
      </c>
      <c r="D157" s="74" t="s">
        <v>367</v>
      </c>
      <c r="E157" s="74" t="s">
        <v>313</v>
      </c>
      <c r="F157" s="88">
        <v>8133</v>
      </c>
      <c r="G157" s="91"/>
      <c r="H157" s="91"/>
      <c r="I157" s="85">
        <f t="shared" si="9"/>
        <v>8133</v>
      </c>
      <c r="J157" s="91"/>
      <c r="K157" s="90">
        <f t="shared" si="10"/>
        <v>8133</v>
      </c>
      <c r="L157" s="91"/>
      <c r="M157" s="91">
        <f t="shared" si="11"/>
        <v>8133</v>
      </c>
      <c r="N157" s="91"/>
      <c r="O157" s="91"/>
      <c r="P157" s="211">
        <f t="shared" ref="P157:P220" si="17">M157+N157+O157</f>
        <v>8133</v>
      </c>
    </row>
    <row r="158" spans="1:16" s="10" customFormat="1" ht="25.5" customHeight="1">
      <c r="A158" s="78" t="s">
        <v>668</v>
      </c>
      <c r="B158" s="38">
        <v>460</v>
      </c>
      <c r="C158" s="137">
        <v>1403</v>
      </c>
      <c r="D158" s="71"/>
      <c r="E158" s="71"/>
      <c r="F158" s="89">
        <v>0</v>
      </c>
      <c r="G158" s="91">
        <f>G159</f>
        <v>2300</v>
      </c>
      <c r="H158" s="91"/>
      <c r="I158" s="85">
        <f t="shared" si="9"/>
        <v>2300</v>
      </c>
      <c r="J158" s="90">
        <f>J159</f>
        <v>2294</v>
      </c>
      <c r="K158" s="90">
        <f t="shared" si="10"/>
        <v>4594</v>
      </c>
      <c r="L158" s="90">
        <f>L159</f>
        <v>600</v>
      </c>
      <c r="M158" s="90">
        <f t="shared" si="11"/>
        <v>5194</v>
      </c>
      <c r="N158" s="90"/>
      <c r="O158" s="90">
        <f>O159</f>
        <v>450</v>
      </c>
      <c r="P158" s="211">
        <f t="shared" si="17"/>
        <v>5644</v>
      </c>
    </row>
    <row r="159" spans="1:16" s="10" customFormat="1" ht="36.75" customHeight="1">
      <c r="A159" s="47" t="s">
        <v>669</v>
      </c>
      <c r="B159" s="130">
        <v>460</v>
      </c>
      <c r="C159" s="74" t="s">
        <v>667</v>
      </c>
      <c r="D159" s="74" t="s">
        <v>759</v>
      </c>
      <c r="E159" s="74" t="s">
        <v>670</v>
      </c>
      <c r="F159" s="88">
        <v>0</v>
      </c>
      <c r="G159" s="91">
        <v>2300</v>
      </c>
      <c r="H159" s="91"/>
      <c r="I159" s="70">
        <f t="shared" si="9"/>
        <v>2300</v>
      </c>
      <c r="J159" s="91">
        <v>2294</v>
      </c>
      <c r="K159" s="90">
        <f t="shared" si="10"/>
        <v>4594</v>
      </c>
      <c r="L159" s="91">
        <v>600</v>
      </c>
      <c r="M159" s="91">
        <f t="shared" si="11"/>
        <v>5194</v>
      </c>
      <c r="N159" s="91"/>
      <c r="O159" s="91">
        <v>450</v>
      </c>
      <c r="P159" s="211">
        <f t="shared" si="17"/>
        <v>5644</v>
      </c>
    </row>
    <row r="160" spans="1:16" s="2" customFormat="1" ht="36.75" customHeight="1">
      <c r="A160" s="39" t="s">
        <v>186</v>
      </c>
      <c r="B160" s="129">
        <v>461</v>
      </c>
      <c r="C160" s="68"/>
      <c r="D160" s="74"/>
      <c r="E160" s="74"/>
      <c r="F160" s="89">
        <f>SUM(F161)</f>
        <v>7661</v>
      </c>
      <c r="G160" s="91"/>
      <c r="H160" s="91"/>
      <c r="I160" s="85">
        <f t="shared" si="9"/>
        <v>7661</v>
      </c>
      <c r="J160" s="91"/>
      <c r="K160" s="90">
        <f t="shared" si="10"/>
        <v>7661</v>
      </c>
      <c r="L160" s="90">
        <f>L161</f>
        <v>1500</v>
      </c>
      <c r="M160" s="90">
        <f t="shared" si="11"/>
        <v>9161</v>
      </c>
      <c r="N160" s="90"/>
      <c r="O160" s="91"/>
      <c r="P160" s="211">
        <f t="shared" si="17"/>
        <v>9161</v>
      </c>
    </row>
    <row r="161" spans="1:16" s="2" customFormat="1" ht="31.5" hidden="1" customHeight="1">
      <c r="A161" s="27" t="s">
        <v>160</v>
      </c>
      <c r="B161" s="129">
        <v>461</v>
      </c>
      <c r="C161" s="138" t="s">
        <v>161</v>
      </c>
      <c r="D161" s="74"/>
      <c r="E161" s="74"/>
      <c r="F161" s="89">
        <f>SUM(F162,F170)</f>
        <v>7661</v>
      </c>
      <c r="G161" s="91"/>
      <c r="H161" s="91"/>
      <c r="I161" s="85">
        <f t="shared" si="9"/>
        <v>7661</v>
      </c>
      <c r="J161" s="91"/>
      <c r="K161" s="90">
        <f t="shared" si="10"/>
        <v>7661</v>
      </c>
      <c r="L161" s="90">
        <f>L170</f>
        <v>1500</v>
      </c>
      <c r="M161" s="90">
        <f t="shared" si="11"/>
        <v>9161</v>
      </c>
      <c r="N161" s="90"/>
      <c r="O161" s="91"/>
      <c r="P161" s="211">
        <f t="shared" si="17"/>
        <v>9161</v>
      </c>
    </row>
    <row r="162" spans="1:16" s="2" customFormat="1" ht="23.25" hidden="1" customHeight="1">
      <c r="A162" s="27" t="s">
        <v>273</v>
      </c>
      <c r="B162" s="129">
        <v>461</v>
      </c>
      <c r="C162" s="66" t="s">
        <v>330</v>
      </c>
      <c r="D162" s="67"/>
      <c r="E162" s="71"/>
      <c r="F162" s="89">
        <f>SUM(F163)</f>
        <v>5661</v>
      </c>
      <c r="G162" s="91"/>
      <c r="H162" s="91"/>
      <c r="I162" s="85">
        <f t="shared" si="9"/>
        <v>5661</v>
      </c>
      <c r="J162" s="91"/>
      <c r="K162" s="90">
        <f t="shared" si="10"/>
        <v>5661</v>
      </c>
      <c r="L162" s="91"/>
      <c r="M162" s="90">
        <f t="shared" si="11"/>
        <v>5661</v>
      </c>
      <c r="N162" s="90"/>
      <c r="O162" s="91"/>
      <c r="P162" s="211">
        <f t="shared" si="17"/>
        <v>5661</v>
      </c>
    </row>
    <row r="163" spans="1:16" ht="20.25" hidden="1" customHeight="1">
      <c r="A163" s="27" t="s">
        <v>270</v>
      </c>
      <c r="B163" s="129">
        <v>461</v>
      </c>
      <c r="C163" s="66" t="s">
        <v>330</v>
      </c>
      <c r="D163" s="67" t="s">
        <v>228</v>
      </c>
      <c r="E163" s="67"/>
      <c r="F163" s="85">
        <f>SUM(F164)</f>
        <v>5661</v>
      </c>
      <c r="G163" s="91"/>
      <c r="H163" s="91"/>
      <c r="I163" s="85">
        <f t="shared" si="9"/>
        <v>5661</v>
      </c>
      <c r="J163" s="91"/>
      <c r="K163" s="90">
        <f t="shared" si="10"/>
        <v>5661</v>
      </c>
      <c r="L163" s="91"/>
      <c r="M163" s="91">
        <f t="shared" si="11"/>
        <v>5661</v>
      </c>
      <c r="N163" s="91"/>
      <c r="O163" s="91"/>
      <c r="P163" s="211">
        <f t="shared" si="17"/>
        <v>5661</v>
      </c>
    </row>
    <row r="164" spans="1:16" ht="47.25" hidden="1" customHeight="1">
      <c r="A164" s="22" t="s">
        <v>141</v>
      </c>
      <c r="B164" s="132">
        <v>461</v>
      </c>
      <c r="C164" s="68" t="s">
        <v>330</v>
      </c>
      <c r="D164" s="69" t="s">
        <v>257</v>
      </c>
      <c r="E164" s="69"/>
      <c r="F164" s="70">
        <f>SUM(F165,F167)</f>
        <v>5661</v>
      </c>
      <c r="G164" s="91"/>
      <c r="H164" s="91"/>
      <c r="I164" s="85">
        <f t="shared" si="9"/>
        <v>5661</v>
      </c>
      <c r="J164" s="91"/>
      <c r="K164" s="90">
        <f t="shared" si="10"/>
        <v>5661</v>
      </c>
      <c r="L164" s="91"/>
      <c r="M164" s="91">
        <f t="shared" si="11"/>
        <v>5661</v>
      </c>
      <c r="N164" s="91"/>
      <c r="O164" s="91"/>
      <c r="P164" s="211">
        <f t="shared" si="17"/>
        <v>5661</v>
      </c>
    </row>
    <row r="165" spans="1:16" ht="30" hidden="1" customHeight="1">
      <c r="A165" s="22" t="s">
        <v>194</v>
      </c>
      <c r="B165" s="132">
        <v>461</v>
      </c>
      <c r="C165" s="68" t="s">
        <v>330</v>
      </c>
      <c r="D165" s="69" t="s">
        <v>258</v>
      </c>
      <c r="E165" s="69"/>
      <c r="F165" s="70">
        <f>SUM(F166)</f>
        <v>4881</v>
      </c>
      <c r="G165" s="91"/>
      <c r="H165" s="91"/>
      <c r="I165" s="85">
        <f t="shared" si="9"/>
        <v>4881</v>
      </c>
      <c r="J165" s="91"/>
      <c r="K165" s="90">
        <f t="shared" si="10"/>
        <v>4881</v>
      </c>
      <c r="L165" s="91"/>
      <c r="M165" s="91">
        <f t="shared" si="11"/>
        <v>4881</v>
      </c>
      <c r="N165" s="91"/>
      <c r="O165" s="91"/>
      <c r="P165" s="211">
        <f t="shared" si="17"/>
        <v>4881</v>
      </c>
    </row>
    <row r="166" spans="1:16" ht="31.5" hidden="1" customHeight="1">
      <c r="A166" s="22" t="s">
        <v>196</v>
      </c>
      <c r="B166" s="132">
        <v>461</v>
      </c>
      <c r="C166" s="68" t="s">
        <v>330</v>
      </c>
      <c r="D166" s="69" t="s">
        <v>258</v>
      </c>
      <c r="E166" s="69" t="s">
        <v>195</v>
      </c>
      <c r="F166" s="70">
        <v>4881</v>
      </c>
      <c r="G166" s="91"/>
      <c r="H166" s="91"/>
      <c r="I166" s="85">
        <f t="shared" si="9"/>
        <v>4881</v>
      </c>
      <c r="J166" s="91"/>
      <c r="K166" s="90">
        <f t="shared" si="10"/>
        <v>4881</v>
      </c>
      <c r="L166" s="91"/>
      <c r="M166" s="91">
        <f t="shared" si="11"/>
        <v>4881</v>
      </c>
      <c r="N166" s="91"/>
      <c r="O166" s="91"/>
      <c r="P166" s="211">
        <f t="shared" si="17"/>
        <v>4881</v>
      </c>
    </row>
    <row r="167" spans="1:16" ht="27" hidden="1" customHeight="1">
      <c r="A167" s="22" t="s">
        <v>197</v>
      </c>
      <c r="B167" s="132">
        <v>461</v>
      </c>
      <c r="C167" s="68" t="s">
        <v>330</v>
      </c>
      <c r="D167" s="69" t="s">
        <v>259</v>
      </c>
      <c r="E167" s="69"/>
      <c r="F167" s="70">
        <f>SUM(F168:F169)</f>
        <v>780</v>
      </c>
      <c r="G167" s="91"/>
      <c r="H167" s="91"/>
      <c r="I167" s="85">
        <f t="shared" si="9"/>
        <v>780</v>
      </c>
      <c r="J167" s="91"/>
      <c r="K167" s="90">
        <f t="shared" si="10"/>
        <v>780</v>
      </c>
      <c r="L167" s="91"/>
      <c r="M167" s="91">
        <f t="shared" si="11"/>
        <v>780</v>
      </c>
      <c r="N167" s="91"/>
      <c r="O167" s="91"/>
      <c r="P167" s="211">
        <f t="shared" si="17"/>
        <v>780</v>
      </c>
    </row>
    <row r="168" spans="1:16" ht="33" hidden="1" customHeight="1">
      <c r="A168" s="22" t="s">
        <v>192</v>
      </c>
      <c r="B168" s="132">
        <v>461</v>
      </c>
      <c r="C168" s="68" t="s">
        <v>330</v>
      </c>
      <c r="D168" s="69" t="s">
        <v>259</v>
      </c>
      <c r="E168" s="69" t="s">
        <v>191</v>
      </c>
      <c r="F168" s="70">
        <v>740</v>
      </c>
      <c r="G168" s="91"/>
      <c r="H168" s="91"/>
      <c r="I168" s="85">
        <f t="shared" si="9"/>
        <v>740</v>
      </c>
      <c r="J168" s="91"/>
      <c r="K168" s="90">
        <f t="shared" si="10"/>
        <v>740</v>
      </c>
      <c r="L168" s="91"/>
      <c r="M168" s="91">
        <f t="shared" si="11"/>
        <v>740</v>
      </c>
      <c r="N168" s="91"/>
      <c r="O168" s="91"/>
      <c r="P168" s="211">
        <f t="shared" si="17"/>
        <v>740</v>
      </c>
    </row>
    <row r="169" spans="1:16" ht="22.5" hidden="1" customHeight="1">
      <c r="A169" s="22" t="s">
        <v>31</v>
      </c>
      <c r="B169" s="132">
        <v>461</v>
      </c>
      <c r="C169" s="68" t="s">
        <v>330</v>
      </c>
      <c r="D169" s="69" t="s">
        <v>259</v>
      </c>
      <c r="E169" s="69" t="s">
        <v>207</v>
      </c>
      <c r="F169" s="70">
        <v>40</v>
      </c>
      <c r="G169" s="91"/>
      <c r="H169" s="91"/>
      <c r="I169" s="85">
        <f t="shared" si="9"/>
        <v>40</v>
      </c>
      <c r="J169" s="91"/>
      <c r="K169" s="90">
        <f t="shared" si="10"/>
        <v>40</v>
      </c>
      <c r="L169" s="91"/>
      <c r="M169" s="91">
        <f t="shared" si="11"/>
        <v>40</v>
      </c>
      <c r="N169" s="91"/>
      <c r="O169" s="91"/>
      <c r="P169" s="211">
        <f t="shared" si="17"/>
        <v>40</v>
      </c>
    </row>
    <row r="170" spans="1:16" ht="33" hidden="1" customHeight="1">
      <c r="A170" s="44" t="s">
        <v>51</v>
      </c>
      <c r="B170" s="133">
        <v>461</v>
      </c>
      <c r="C170" s="134" t="s">
        <v>308</v>
      </c>
      <c r="D170" s="69"/>
      <c r="E170" s="69"/>
      <c r="F170" s="85">
        <f>F171</f>
        <v>2000</v>
      </c>
      <c r="G170" s="91"/>
      <c r="H170" s="91"/>
      <c r="I170" s="85">
        <f t="shared" si="9"/>
        <v>2000</v>
      </c>
      <c r="J170" s="91"/>
      <c r="K170" s="90">
        <f t="shared" si="10"/>
        <v>2000</v>
      </c>
      <c r="L170" s="90">
        <f>L171</f>
        <v>1500</v>
      </c>
      <c r="M170" s="90">
        <f t="shared" si="11"/>
        <v>3500</v>
      </c>
      <c r="N170" s="90"/>
      <c r="O170" s="91"/>
      <c r="P170" s="211">
        <f t="shared" si="17"/>
        <v>3500</v>
      </c>
    </row>
    <row r="171" spans="1:16" s="9" customFormat="1" ht="45.75" hidden="1" customHeight="1">
      <c r="A171" s="46" t="s">
        <v>692</v>
      </c>
      <c r="B171" s="129">
        <v>461</v>
      </c>
      <c r="C171" s="66" t="s">
        <v>308</v>
      </c>
      <c r="D171" s="67" t="s">
        <v>260</v>
      </c>
      <c r="E171" s="67"/>
      <c r="F171" s="85">
        <f>SUM(F172)</f>
        <v>2000</v>
      </c>
      <c r="G171" s="90"/>
      <c r="H171" s="90"/>
      <c r="I171" s="85">
        <f t="shared" si="9"/>
        <v>2000</v>
      </c>
      <c r="J171" s="90"/>
      <c r="K171" s="90">
        <f t="shared" si="10"/>
        <v>2000</v>
      </c>
      <c r="L171" s="90">
        <f>L172</f>
        <v>1500</v>
      </c>
      <c r="M171" s="90">
        <f t="shared" si="11"/>
        <v>3500</v>
      </c>
      <c r="N171" s="90"/>
      <c r="O171" s="90"/>
      <c r="P171" s="211">
        <f t="shared" si="17"/>
        <v>3500</v>
      </c>
    </row>
    <row r="172" spans="1:16" s="9" customFormat="1" ht="33.75" hidden="1" customHeight="1">
      <c r="A172" s="22" t="s">
        <v>381</v>
      </c>
      <c r="B172" s="132">
        <v>461</v>
      </c>
      <c r="C172" s="68" t="s">
        <v>308</v>
      </c>
      <c r="D172" s="69" t="s">
        <v>398</v>
      </c>
      <c r="E172" s="69"/>
      <c r="F172" s="70">
        <f>SUM(F173)</f>
        <v>2000</v>
      </c>
      <c r="G172" s="90"/>
      <c r="H172" s="90"/>
      <c r="I172" s="85">
        <f t="shared" si="9"/>
        <v>2000</v>
      </c>
      <c r="J172" s="90"/>
      <c r="K172" s="91">
        <f t="shared" si="10"/>
        <v>2000</v>
      </c>
      <c r="L172" s="91">
        <f>L173</f>
        <v>1500</v>
      </c>
      <c r="M172" s="91">
        <f t="shared" si="11"/>
        <v>3500</v>
      </c>
      <c r="N172" s="91"/>
      <c r="O172" s="90"/>
      <c r="P172" s="211">
        <f t="shared" si="17"/>
        <v>3500</v>
      </c>
    </row>
    <row r="173" spans="1:16" s="3" customFormat="1" ht="27.75" hidden="1" customHeight="1">
      <c r="A173" s="28" t="s">
        <v>209</v>
      </c>
      <c r="B173" s="132">
        <v>461</v>
      </c>
      <c r="C173" s="68" t="s">
        <v>308</v>
      </c>
      <c r="D173" s="69" t="s">
        <v>399</v>
      </c>
      <c r="E173" s="69"/>
      <c r="F173" s="70">
        <f>SUM(F174)</f>
        <v>2000</v>
      </c>
      <c r="G173" s="91"/>
      <c r="H173" s="91"/>
      <c r="I173" s="85">
        <f t="shared" si="9"/>
        <v>2000</v>
      </c>
      <c r="J173" s="91"/>
      <c r="K173" s="91">
        <f t="shared" si="10"/>
        <v>2000</v>
      </c>
      <c r="L173" s="91">
        <f>L174</f>
        <v>1500</v>
      </c>
      <c r="M173" s="91">
        <f t="shared" si="11"/>
        <v>3500</v>
      </c>
      <c r="N173" s="91"/>
      <c r="O173" s="91"/>
      <c r="P173" s="211">
        <f t="shared" si="17"/>
        <v>3500</v>
      </c>
    </row>
    <row r="174" spans="1:16" s="3" customFormat="1" ht="36.75" hidden="1" customHeight="1">
      <c r="A174" s="28" t="s">
        <v>192</v>
      </c>
      <c r="B174" s="132">
        <v>461</v>
      </c>
      <c r="C174" s="68" t="s">
        <v>308</v>
      </c>
      <c r="D174" s="69" t="s">
        <v>399</v>
      </c>
      <c r="E174" s="69" t="s">
        <v>191</v>
      </c>
      <c r="F174" s="70">
        <v>2000</v>
      </c>
      <c r="G174" s="91"/>
      <c r="H174" s="91"/>
      <c r="I174" s="85">
        <f t="shared" si="9"/>
        <v>2000</v>
      </c>
      <c r="J174" s="91"/>
      <c r="K174" s="91">
        <f t="shared" si="10"/>
        <v>2000</v>
      </c>
      <c r="L174" s="91">
        <v>1500</v>
      </c>
      <c r="M174" s="91">
        <f t="shared" si="11"/>
        <v>3500</v>
      </c>
      <c r="N174" s="91"/>
      <c r="O174" s="91"/>
      <c r="P174" s="211">
        <f t="shared" si="17"/>
        <v>3500</v>
      </c>
    </row>
    <row r="175" spans="1:16" s="3" customFormat="1" ht="33" customHeight="1">
      <c r="A175" s="27" t="s">
        <v>208</v>
      </c>
      <c r="B175" s="38">
        <v>463</v>
      </c>
      <c r="C175" s="68"/>
      <c r="D175" s="69"/>
      <c r="E175" s="69"/>
      <c r="F175" s="85">
        <f>F176</f>
        <v>5996</v>
      </c>
      <c r="G175" s="91"/>
      <c r="H175" s="91"/>
      <c r="I175" s="85">
        <f t="shared" si="9"/>
        <v>5996</v>
      </c>
      <c r="J175" s="91"/>
      <c r="K175" s="90">
        <f t="shared" si="10"/>
        <v>5996</v>
      </c>
      <c r="L175" s="147"/>
      <c r="M175" s="90">
        <f t="shared" si="11"/>
        <v>5996</v>
      </c>
      <c r="N175" s="90"/>
      <c r="O175" s="91"/>
      <c r="P175" s="211">
        <f t="shared" si="17"/>
        <v>5996</v>
      </c>
    </row>
    <row r="176" spans="1:16" ht="32.25" hidden="1" customHeight="1">
      <c r="A176" s="43" t="s">
        <v>158</v>
      </c>
      <c r="B176" s="38">
        <v>463</v>
      </c>
      <c r="C176" s="66" t="s">
        <v>159</v>
      </c>
      <c r="D176" s="67"/>
      <c r="E176" s="67"/>
      <c r="F176" s="85">
        <f>F177</f>
        <v>5996</v>
      </c>
      <c r="G176" s="91"/>
      <c r="H176" s="91"/>
      <c r="I176" s="85">
        <f t="shared" si="9"/>
        <v>5996</v>
      </c>
      <c r="J176" s="91"/>
      <c r="K176" s="90">
        <f t="shared" si="10"/>
        <v>5996</v>
      </c>
      <c r="L176" s="91"/>
      <c r="M176" s="90">
        <f t="shared" si="11"/>
        <v>5996</v>
      </c>
      <c r="N176" s="90"/>
      <c r="O176" s="91"/>
      <c r="P176" s="211">
        <f t="shared" si="17"/>
        <v>5996</v>
      </c>
    </row>
    <row r="177" spans="1:16" s="11" customFormat="1" ht="43.5" hidden="1" customHeight="1">
      <c r="A177" s="43" t="s">
        <v>150</v>
      </c>
      <c r="B177" s="38">
        <v>463</v>
      </c>
      <c r="C177" s="66" t="s">
        <v>193</v>
      </c>
      <c r="D177" s="67"/>
      <c r="E177" s="67"/>
      <c r="F177" s="85">
        <f>F178</f>
        <v>5996</v>
      </c>
      <c r="G177" s="90"/>
      <c r="H177" s="90"/>
      <c r="I177" s="85">
        <f t="shared" si="9"/>
        <v>5996</v>
      </c>
      <c r="J177" s="90"/>
      <c r="K177" s="90">
        <f t="shared" si="10"/>
        <v>5996</v>
      </c>
      <c r="L177" s="90"/>
      <c r="M177" s="90">
        <f t="shared" si="11"/>
        <v>5996</v>
      </c>
      <c r="N177" s="90"/>
      <c r="O177" s="90"/>
      <c r="P177" s="211">
        <f t="shared" si="17"/>
        <v>5996</v>
      </c>
    </row>
    <row r="178" spans="1:16" s="2" customFormat="1" ht="39.75" hidden="1" customHeight="1">
      <c r="A178" s="43" t="s">
        <v>680</v>
      </c>
      <c r="B178" s="38">
        <v>463</v>
      </c>
      <c r="C178" s="67" t="s">
        <v>193</v>
      </c>
      <c r="D178" s="67" t="s">
        <v>261</v>
      </c>
      <c r="E178" s="69"/>
      <c r="F178" s="70">
        <f>SUM(F180)</f>
        <v>5996</v>
      </c>
      <c r="G178" s="91"/>
      <c r="H178" s="91"/>
      <c r="I178" s="85">
        <f t="shared" si="9"/>
        <v>5996</v>
      </c>
      <c r="J178" s="91"/>
      <c r="K178" s="90">
        <f t="shared" si="10"/>
        <v>5996</v>
      </c>
      <c r="L178" s="91"/>
      <c r="M178" s="90">
        <f t="shared" si="11"/>
        <v>5996</v>
      </c>
      <c r="N178" s="90"/>
      <c r="O178" s="91"/>
      <c r="P178" s="211">
        <f t="shared" si="17"/>
        <v>5996</v>
      </c>
    </row>
    <row r="179" spans="1:16" s="2" customFormat="1" ht="39.75" hidden="1" customHeight="1">
      <c r="A179" s="45" t="s">
        <v>379</v>
      </c>
      <c r="B179" s="130">
        <v>463</v>
      </c>
      <c r="C179" s="69" t="s">
        <v>193</v>
      </c>
      <c r="D179" s="69" t="s">
        <v>386</v>
      </c>
      <c r="E179" s="69"/>
      <c r="F179" s="70">
        <f>SUM(F180)</f>
        <v>5996</v>
      </c>
      <c r="G179" s="91"/>
      <c r="H179" s="91"/>
      <c r="I179" s="85">
        <f t="shared" si="9"/>
        <v>5996</v>
      </c>
      <c r="J179" s="91"/>
      <c r="K179" s="90">
        <f t="shared" si="10"/>
        <v>5996</v>
      </c>
      <c r="L179" s="91"/>
      <c r="M179" s="90">
        <f t="shared" si="11"/>
        <v>5996</v>
      </c>
      <c r="N179" s="90"/>
      <c r="O179" s="91"/>
      <c r="P179" s="211">
        <f t="shared" si="17"/>
        <v>5996</v>
      </c>
    </row>
    <row r="180" spans="1:16" ht="35.25" hidden="1" customHeight="1">
      <c r="A180" s="47" t="s">
        <v>178</v>
      </c>
      <c r="B180" s="130">
        <v>463</v>
      </c>
      <c r="C180" s="69" t="s">
        <v>193</v>
      </c>
      <c r="D180" s="69" t="s">
        <v>387</v>
      </c>
      <c r="E180" s="69"/>
      <c r="F180" s="70">
        <f>SUM(F181,F182,F183)</f>
        <v>5996</v>
      </c>
      <c r="G180" s="91"/>
      <c r="H180" s="91"/>
      <c r="I180" s="85">
        <f t="shared" si="9"/>
        <v>5996</v>
      </c>
      <c r="J180" s="91"/>
      <c r="K180" s="90">
        <f t="shared" si="10"/>
        <v>5996</v>
      </c>
      <c r="L180" s="91"/>
      <c r="M180" s="90">
        <f t="shared" si="11"/>
        <v>5996</v>
      </c>
      <c r="N180" s="90"/>
      <c r="O180" s="91"/>
      <c r="P180" s="211">
        <f t="shared" si="17"/>
        <v>5996</v>
      </c>
    </row>
    <row r="181" spans="1:16" ht="29.25" hidden="1" customHeight="1">
      <c r="A181" s="22" t="s">
        <v>146</v>
      </c>
      <c r="B181" s="130">
        <v>463</v>
      </c>
      <c r="C181" s="69" t="s">
        <v>193</v>
      </c>
      <c r="D181" s="69" t="s">
        <v>387</v>
      </c>
      <c r="E181" s="69" t="s">
        <v>143</v>
      </c>
      <c r="F181" s="70">
        <v>4758</v>
      </c>
      <c r="G181" s="91"/>
      <c r="H181" s="91"/>
      <c r="I181" s="85">
        <f t="shared" si="9"/>
        <v>4758</v>
      </c>
      <c r="J181" s="91"/>
      <c r="K181" s="90">
        <f t="shared" si="10"/>
        <v>4758</v>
      </c>
      <c r="L181" s="91"/>
      <c r="M181" s="90">
        <f t="shared" si="11"/>
        <v>4758</v>
      </c>
      <c r="N181" s="90"/>
      <c r="O181" s="91"/>
      <c r="P181" s="211">
        <f t="shared" si="17"/>
        <v>4758</v>
      </c>
    </row>
    <row r="182" spans="1:16" s="2" customFormat="1" ht="39" hidden="1" customHeight="1">
      <c r="A182" s="22" t="s">
        <v>192</v>
      </c>
      <c r="B182" s="130">
        <v>463</v>
      </c>
      <c r="C182" s="74" t="s">
        <v>193</v>
      </c>
      <c r="D182" s="69" t="s">
        <v>387</v>
      </c>
      <c r="E182" s="74" t="s">
        <v>191</v>
      </c>
      <c r="F182" s="88">
        <v>1218</v>
      </c>
      <c r="G182" s="91"/>
      <c r="H182" s="91"/>
      <c r="I182" s="85">
        <f t="shared" si="9"/>
        <v>1218</v>
      </c>
      <c r="J182" s="91"/>
      <c r="K182" s="90">
        <f t="shared" si="10"/>
        <v>1218</v>
      </c>
      <c r="L182" s="91"/>
      <c r="M182" s="90">
        <f t="shared" si="11"/>
        <v>1218</v>
      </c>
      <c r="N182" s="90"/>
      <c r="O182" s="91"/>
      <c r="P182" s="211">
        <f t="shared" si="17"/>
        <v>1218</v>
      </c>
    </row>
    <row r="183" spans="1:16" s="2" customFormat="1" ht="24" hidden="1" customHeight="1">
      <c r="A183" s="22" t="s">
        <v>31</v>
      </c>
      <c r="B183" s="132">
        <v>463</v>
      </c>
      <c r="C183" s="74" t="s">
        <v>193</v>
      </c>
      <c r="D183" s="69" t="s">
        <v>387</v>
      </c>
      <c r="E183" s="69" t="s">
        <v>207</v>
      </c>
      <c r="F183" s="88">
        <v>20</v>
      </c>
      <c r="G183" s="91"/>
      <c r="H183" s="91"/>
      <c r="I183" s="85">
        <f t="shared" si="9"/>
        <v>20</v>
      </c>
      <c r="J183" s="91"/>
      <c r="K183" s="90">
        <f t="shared" si="10"/>
        <v>20</v>
      </c>
      <c r="L183" s="91"/>
      <c r="M183" s="90">
        <f t="shared" si="11"/>
        <v>20</v>
      </c>
      <c r="N183" s="90"/>
      <c r="O183" s="91"/>
      <c r="P183" s="211">
        <f t="shared" si="17"/>
        <v>20</v>
      </c>
    </row>
    <row r="184" spans="1:16" s="2" customFormat="1" ht="30.75" customHeight="1">
      <c r="A184" s="56" t="s">
        <v>554</v>
      </c>
      <c r="B184" s="139">
        <v>464</v>
      </c>
      <c r="C184" s="140"/>
      <c r="D184" s="69"/>
      <c r="E184" s="74"/>
      <c r="F184" s="89">
        <f>F189+F203+F185</f>
        <v>30983.1</v>
      </c>
      <c r="G184" s="90">
        <f>G189+G199</f>
        <v>2592.6</v>
      </c>
      <c r="H184" s="90">
        <f>H189</f>
        <v>10000</v>
      </c>
      <c r="I184" s="85">
        <f t="shared" si="9"/>
        <v>43575.7</v>
      </c>
      <c r="J184" s="90">
        <f>J189</f>
        <v>3500</v>
      </c>
      <c r="K184" s="90">
        <f t="shared" si="10"/>
        <v>47075.7</v>
      </c>
      <c r="L184" s="90">
        <f>L189</f>
        <v>19760</v>
      </c>
      <c r="M184" s="90">
        <f t="shared" si="11"/>
        <v>66835.7</v>
      </c>
      <c r="N184" s="90"/>
      <c r="O184" s="90">
        <f>O189+O199</f>
        <v>12900</v>
      </c>
      <c r="P184" s="211">
        <f t="shared" si="17"/>
        <v>79735.7</v>
      </c>
    </row>
    <row r="185" spans="1:16" s="2" customFormat="1" ht="39" hidden="1" customHeight="1">
      <c r="A185" s="27" t="s">
        <v>64</v>
      </c>
      <c r="B185" s="139">
        <v>464</v>
      </c>
      <c r="C185" s="67" t="s">
        <v>63</v>
      </c>
      <c r="D185" s="69"/>
      <c r="E185" s="74"/>
      <c r="F185" s="89">
        <f>F186</f>
        <v>0</v>
      </c>
      <c r="G185" s="90"/>
      <c r="H185" s="90"/>
      <c r="I185" s="85">
        <f t="shared" si="9"/>
        <v>0</v>
      </c>
      <c r="J185" s="90"/>
      <c r="K185" s="90">
        <f t="shared" si="10"/>
        <v>0</v>
      </c>
      <c r="L185" s="91"/>
      <c r="M185" s="91">
        <f t="shared" si="11"/>
        <v>0</v>
      </c>
      <c r="N185" s="91"/>
      <c r="O185" s="91"/>
      <c r="P185" s="211">
        <f t="shared" si="17"/>
        <v>0</v>
      </c>
    </row>
    <row r="186" spans="1:16" s="2" customFormat="1" ht="48.75" hidden="1" customHeight="1">
      <c r="A186" s="57" t="s">
        <v>500</v>
      </c>
      <c r="B186" s="139">
        <v>464</v>
      </c>
      <c r="C186" s="67" t="s">
        <v>63</v>
      </c>
      <c r="D186" s="75" t="s">
        <v>556</v>
      </c>
      <c r="E186" s="74"/>
      <c r="F186" s="89">
        <f>F187</f>
        <v>0</v>
      </c>
      <c r="G186" s="90"/>
      <c r="H186" s="90"/>
      <c r="I186" s="85">
        <f t="shared" si="9"/>
        <v>0</v>
      </c>
      <c r="J186" s="90"/>
      <c r="K186" s="90">
        <f t="shared" si="10"/>
        <v>0</v>
      </c>
      <c r="L186" s="91"/>
      <c r="M186" s="91">
        <f t="shared" si="11"/>
        <v>0</v>
      </c>
      <c r="N186" s="91"/>
      <c r="O186" s="91"/>
      <c r="P186" s="211">
        <f t="shared" si="17"/>
        <v>0</v>
      </c>
    </row>
    <row r="187" spans="1:16" s="2" customFormat="1" ht="39" hidden="1" customHeight="1">
      <c r="A187" s="58" t="s">
        <v>555</v>
      </c>
      <c r="B187" s="141">
        <v>464</v>
      </c>
      <c r="C187" s="69" t="s">
        <v>63</v>
      </c>
      <c r="D187" s="75" t="s">
        <v>556</v>
      </c>
      <c r="E187" s="75"/>
      <c r="F187" s="92">
        <f>F188</f>
        <v>0</v>
      </c>
      <c r="G187" s="90"/>
      <c r="H187" s="90"/>
      <c r="I187" s="85">
        <f t="shared" si="9"/>
        <v>0</v>
      </c>
      <c r="J187" s="90"/>
      <c r="K187" s="90">
        <f t="shared" si="10"/>
        <v>0</v>
      </c>
      <c r="L187" s="91"/>
      <c r="M187" s="91">
        <f t="shared" si="11"/>
        <v>0</v>
      </c>
      <c r="N187" s="91"/>
      <c r="O187" s="91"/>
      <c r="P187" s="211">
        <f t="shared" si="17"/>
        <v>0</v>
      </c>
    </row>
    <row r="188" spans="1:16" s="2" customFormat="1" ht="39" hidden="1" customHeight="1">
      <c r="A188" s="59" t="s">
        <v>192</v>
      </c>
      <c r="B188" s="141">
        <v>464</v>
      </c>
      <c r="C188" s="69" t="s">
        <v>63</v>
      </c>
      <c r="D188" s="75" t="s">
        <v>556</v>
      </c>
      <c r="E188" s="75" t="s">
        <v>191</v>
      </c>
      <c r="F188" s="92">
        <v>0</v>
      </c>
      <c r="G188" s="90"/>
      <c r="H188" s="90"/>
      <c r="I188" s="85">
        <f t="shared" si="9"/>
        <v>0</v>
      </c>
      <c r="J188" s="90"/>
      <c r="K188" s="90">
        <f t="shared" si="10"/>
        <v>0</v>
      </c>
      <c r="L188" s="91"/>
      <c r="M188" s="91">
        <f t="shared" si="11"/>
        <v>0</v>
      </c>
      <c r="N188" s="91"/>
      <c r="O188" s="91"/>
      <c r="P188" s="211">
        <f t="shared" si="17"/>
        <v>0</v>
      </c>
    </row>
    <row r="189" spans="1:16" s="2" customFormat="1" ht="27" customHeight="1">
      <c r="A189" s="57" t="s">
        <v>288</v>
      </c>
      <c r="B189" s="139">
        <v>464</v>
      </c>
      <c r="C189" s="142" t="s">
        <v>333</v>
      </c>
      <c r="D189" s="142"/>
      <c r="E189" s="75"/>
      <c r="F189" s="143">
        <f t="shared" ref="F189:H190" si="18">F190</f>
        <v>16815</v>
      </c>
      <c r="G189" s="90">
        <f t="shared" si="18"/>
        <v>550</v>
      </c>
      <c r="H189" s="90">
        <f t="shared" si="18"/>
        <v>10000</v>
      </c>
      <c r="I189" s="85">
        <f t="shared" si="9"/>
        <v>27365</v>
      </c>
      <c r="J189" s="90">
        <f>J190</f>
        <v>3500</v>
      </c>
      <c r="K189" s="90">
        <f t="shared" si="10"/>
        <v>30865</v>
      </c>
      <c r="L189" s="90">
        <f>L190</f>
        <v>19760</v>
      </c>
      <c r="M189" s="90">
        <f t="shared" si="11"/>
        <v>50625</v>
      </c>
      <c r="N189" s="90"/>
      <c r="O189" s="90">
        <f>O190</f>
        <v>5900</v>
      </c>
      <c r="P189" s="211">
        <f t="shared" si="17"/>
        <v>56525</v>
      </c>
    </row>
    <row r="190" spans="1:16" s="2" customFormat="1" ht="43.5" customHeight="1">
      <c r="A190" s="57" t="s">
        <v>689</v>
      </c>
      <c r="B190" s="139">
        <v>464</v>
      </c>
      <c r="C190" s="142" t="s">
        <v>333</v>
      </c>
      <c r="D190" s="75"/>
      <c r="E190" s="75"/>
      <c r="F190" s="143">
        <f t="shared" si="18"/>
        <v>16815</v>
      </c>
      <c r="G190" s="90">
        <f t="shared" si="18"/>
        <v>550</v>
      </c>
      <c r="H190" s="90">
        <f t="shared" si="18"/>
        <v>10000</v>
      </c>
      <c r="I190" s="85">
        <f t="shared" si="9"/>
        <v>27365</v>
      </c>
      <c r="J190" s="90">
        <f>J191</f>
        <v>3500</v>
      </c>
      <c r="K190" s="90">
        <f t="shared" si="10"/>
        <v>30865</v>
      </c>
      <c r="L190" s="90">
        <f>L191</f>
        <v>19760</v>
      </c>
      <c r="M190" s="90">
        <f t="shared" si="11"/>
        <v>50625</v>
      </c>
      <c r="N190" s="90"/>
      <c r="O190" s="90">
        <f>O191</f>
        <v>5900</v>
      </c>
      <c r="P190" s="211">
        <f t="shared" si="17"/>
        <v>56525</v>
      </c>
    </row>
    <row r="191" spans="1:16" s="2" customFormat="1" ht="39" customHeight="1">
      <c r="A191" s="58" t="s">
        <v>501</v>
      </c>
      <c r="B191" s="141">
        <v>464</v>
      </c>
      <c r="C191" s="101" t="s">
        <v>112</v>
      </c>
      <c r="D191" s="75" t="s">
        <v>264</v>
      </c>
      <c r="E191" s="75"/>
      <c r="F191" s="92">
        <f>F192+F197</f>
        <v>16815</v>
      </c>
      <c r="G191" s="91">
        <v>550</v>
      </c>
      <c r="H191" s="91">
        <f>H192</f>
        <v>10000</v>
      </c>
      <c r="I191" s="85">
        <f t="shared" si="9"/>
        <v>27365</v>
      </c>
      <c r="J191" s="91">
        <f>J192</f>
        <v>3500</v>
      </c>
      <c r="K191" s="91">
        <f t="shared" si="10"/>
        <v>30865</v>
      </c>
      <c r="L191" s="91">
        <f>L192</f>
        <v>19760</v>
      </c>
      <c r="M191" s="91">
        <f t="shared" si="11"/>
        <v>50625</v>
      </c>
      <c r="N191" s="91"/>
      <c r="O191" s="91">
        <f>O192</f>
        <v>5900</v>
      </c>
      <c r="P191" s="211">
        <f t="shared" si="17"/>
        <v>56525</v>
      </c>
    </row>
    <row r="192" spans="1:16" s="2" customFormat="1" ht="24" customHeight="1">
      <c r="A192" s="60" t="s">
        <v>502</v>
      </c>
      <c r="B192" s="141">
        <v>464</v>
      </c>
      <c r="C192" s="101" t="s">
        <v>112</v>
      </c>
      <c r="D192" s="75" t="s">
        <v>730</v>
      </c>
      <c r="E192" s="75"/>
      <c r="F192" s="92">
        <f>F193+F194+F195+F196</f>
        <v>16315</v>
      </c>
      <c r="G192" s="91">
        <f>G193+G194</f>
        <v>550</v>
      </c>
      <c r="H192" s="91">
        <f>H193+H194+H195</f>
        <v>10000</v>
      </c>
      <c r="I192" s="85">
        <f t="shared" si="9"/>
        <v>26865</v>
      </c>
      <c r="J192" s="91">
        <f>J193</f>
        <v>3500</v>
      </c>
      <c r="K192" s="91">
        <f t="shared" si="10"/>
        <v>30365</v>
      </c>
      <c r="L192" s="91">
        <f>L193</f>
        <v>19760</v>
      </c>
      <c r="M192" s="91">
        <f t="shared" si="11"/>
        <v>50125</v>
      </c>
      <c r="N192" s="91"/>
      <c r="O192" s="91">
        <f>O193</f>
        <v>5900</v>
      </c>
      <c r="P192" s="211">
        <f t="shared" si="17"/>
        <v>56025</v>
      </c>
    </row>
    <row r="193" spans="1:16" s="2" customFormat="1" ht="39" customHeight="1">
      <c r="A193" s="59" t="s">
        <v>192</v>
      </c>
      <c r="B193" s="141">
        <v>464</v>
      </c>
      <c r="C193" s="101" t="s">
        <v>112</v>
      </c>
      <c r="D193" s="75" t="s">
        <v>406</v>
      </c>
      <c r="E193" s="75" t="s">
        <v>191</v>
      </c>
      <c r="F193" s="92">
        <v>10815</v>
      </c>
      <c r="G193" s="91">
        <v>3550</v>
      </c>
      <c r="H193" s="91">
        <v>3942</v>
      </c>
      <c r="I193" s="85">
        <f t="shared" si="9"/>
        <v>18307</v>
      </c>
      <c r="J193" s="91">
        <v>3500</v>
      </c>
      <c r="K193" s="91">
        <f t="shared" si="10"/>
        <v>21807</v>
      </c>
      <c r="L193" s="91">
        <v>19760</v>
      </c>
      <c r="M193" s="91">
        <f t="shared" si="11"/>
        <v>41567</v>
      </c>
      <c r="N193" s="91"/>
      <c r="O193" s="91">
        <v>5900</v>
      </c>
      <c r="P193" s="211">
        <f t="shared" si="17"/>
        <v>47467</v>
      </c>
    </row>
    <row r="194" spans="1:16" s="2" customFormat="1" ht="29.25" customHeight="1">
      <c r="A194" s="28" t="s">
        <v>738</v>
      </c>
      <c r="B194" s="132">
        <v>464</v>
      </c>
      <c r="C194" s="99" t="s">
        <v>112</v>
      </c>
      <c r="D194" s="69" t="s">
        <v>504</v>
      </c>
      <c r="E194" s="75" t="s">
        <v>583</v>
      </c>
      <c r="F194" s="92">
        <v>3000</v>
      </c>
      <c r="G194" s="91">
        <v>-3000</v>
      </c>
      <c r="H194" s="91">
        <v>4500</v>
      </c>
      <c r="I194" s="85">
        <f t="shared" si="9"/>
        <v>4500</v>
      </c>
      <c r="J194" s="91"/>
      <c r="K194" s="90">
        <f t="shared" si="10"/>
        <v>4500</v>
      </c>
      <c r="L194" s="91"/>
      <c r="M194" s="91">
        <f t="shared" si="11"/>
        <v>4500</v>
      </c>
      <c r="N194" s="91"/>
      <c r="O194" s="91"/>
      <c r="P194" s="211">
        <f t="shared" si="17"/>
        <v>4500</v>
      </c>
    </row>
    <row r="195" spans="1:16" s="2" customFormat="1" ht="29.25" customHeight="1">
      <c r="A195" s="28" t="s">
        <v>737</v>
      </c>
      <c r="B195" s="132">
        <v>464</v>
      </c>
      <c r="C195" s="99" t="s">
        <v>112</v>
      </c>
      <c r="D195" s="69" t="s">
        <v>736</v>
      </c>
      <c r="E195" s="75" t="s">
        <v>191</v>
      </c>
      <c r="F195" s="92">
        <v>2000</v>
      </c>
      <c r="G195" s="91"/>
      <c r="H195" s="91">
        <v>1558</v>
      </c>
      <c r="I195" s="85">
        <f t="shared" si="9"/>
        <v>3558</v>
      </c>
      <c r="J195" s="91"/>
      <c r="K195" s="90">
        <f t="shared" si="10"/>
        <v>3558</v>
      </c>
      <c r="L195" s="91"/>
      <c r="M195" s="91">
        <f t="shared" si="11"/>
        <v>3558</v>
      </c>
      <c r="N195" s="91"/>
      <c r="O195" s="91"/>
      <c r="P195" s="211">
        <f t="shared" si="17"/>
        <v>3558</v>
      </c>
    </row>
    <row r="196" spans="1:16" s="2" customFormat="1" ht="29.25" customHeight="1">
      <c r="A196" s="28" t="s">
        <v>728</v>
      </c>
      <c r="B196" s="132">
        <v>464</v>
      </c>
      <c r="C196" s="99" t="s">
        <v>112</v>
      </c>
      <c r="D196" s="69" t="s">
        <v>729</v>
      </c>
      <c r="E196" s="75" t="s">
        <v>191</v>
      </c>
      <c r="F196" s="92">
        <v>500</v>
      </c>
      <c r="G196" s="91"/>
      <c r="H196" s="91"/>
      <c r="I196" s="85">
        <f t="shared" si="9"/>
        <v>500</v>
      </c>
      <c r="J196" s="91"/>
      <c r="K196" s="90">
        <f t="shared" si="10"/>
        <v>500</v>
      </c>
      <c r="L196" s="91"/>
      <c r="M196" s="91">
        <f t="shared" si="11"/>
        <v>500</v>
      </c>
      <c r="N196" s="91"/>
      <c r="O196" s="91"/>
      <c r="P196" s="211">
        <f t="shared" si="17"/>
        <v>500</v>
      </c>
    </row>
    <row r="197" spans="1:16" ht="24.75" customHeight="1">
      <c r="A197" s="28" t="s">
        <v>209</v>
      </c>
      <c r="B197" s="141">
        <v>464</v>
      </c>
      <c r="C197" s="99" t="s">
        <v>112</v>
      </c>
      <c r="D197" s="69" t="s">
        <v>505</v>
      </c>
      <c r="E197" s="69"/>
      <c r="F197" s="70">
        <f>F198</f>
        <v>500</v>
      </c>
      <c r="G197" s="91"/>
      <c r="H197" s="91"/>
      <c r="I197" s="85">
        <f t="shared" si="9"/>
        <v>500</v>
      </c>
      <c r="J197" s="91"/>
      <c r="K197" s="90">
        <f t="shared" si="10"/>
        <v>500</v>
      </c>
      <c r="L197" s="91"/>
      <c r="M197" s="91">
        <f t="shared" si="11"/>
        <v>500</v>
      </c>
      <c r="N197" s="91"/>
      <c r="O197" s="91"/>
      <c r="P197" s="211">
        <f t="shared" si="17"/>
        <v>500</v>
      </c>
    </row>
    <row r="198" spans="1:16" ht="36" customHeight="1">
      <c r="A198" s="28" t="s">
        <v>192</v>
      </c>
      <c r="B198" s="141">
        <v>464</v>
      </c>
      <c r="C198" s="99" t="s">
        <v>112</v>
      </c>
      <c r="D198" s="69" t="s">
        <v>505</v>
      </c>
      <c r="E198" s="69" t="s">
        <v>191</v>
      </c>
      <c r="F198" s="70">
        <v>500</v>
      </c>
      <c r="G198" s="91"/>
      <c r="H198" s="91"/>
      <c r="I198" s="85">
        <f t="shared" si="9"/>
        <v>500</v>
      </c>
      <c r="J198" s="91"/>
      <c r="K198" s="90">
        <f t="shared" si="10"/>
        <v>500</v>
      </c>
      <c r="L198" s="91"/>
      <c r="M198" s="91">
        <f t="shared" si="11"/>
        <v>500</v>
      </c>
      <c r="N198" s="91"/>
      <c r="O198" s="91"/>
      <c r="P198" s="211">
        <f t="shared" si="17"/>
        <v>500</v>
      </c>
    </row>
    <row r="199" spans="1:16" s="2" customFormat="1" ht="21.75" customHeight="1">
      <c r="A199" s="61" t="s">
        <v>591</v>
      </c>
      <c r="B199" s="139">
        <v>464</v>
      </c>
      <c r="C199" s="81" t="s">
        <v>581</v>
      </c>
      <c r="D199" s="75"/>
      <c r="E199" s="75"/>
      <c r="F199" s="143">
        <f>F203</f>
        <v>14168.1</v>
      </c>
      <c r="G199" s="90">
        <f>G203+G201</f>
        <v>2042.6</v>
      </c>
      <c r="H199" s="90"/>
      <c r="I199" s="85">
        <f t="shared" si="9"/>
        <v>16210.7</v>
      </c>
      <c r="J199" s="90"/>
      <c r="K199" s="90">
        <f t="shared" si="10"/>
        <v>16210.7</v>
      </c>
      <c r="L199" s="91"/>
      <c r="M199" s="90">
        <f t="shared" si="11"/>
        <v>16210.7</v>
      </c>
      <c r="N199" s="90"/>
      <c r="O199" s="90">
        <f>O200</f>
        <v>7000</v>
      </c>
      <c r="P199" s="211">
        <f t="shared" si="17"/>
        <v>23210.7</v>
      </c>
    </row>
    <row r="200" spans="1:16" s="2" customFormat="1" ht="27.75" customHeight="1">
      <c r="A200" s="28" t="s">
        <v>209</v>
      </c>
      <c r="B200" s="141">
        <v>464</v>
      </c>
      <c r="C200" s="99" t="s">
        <v>581</v>
      </c>
      <c r="D200" s="69" t="s">
        <v>505</v>
      </c>
      <c r="E200" s="75"/>
      <c r="F200" s="143"/>
      <c r="G200" s="91">
        <v>560</v>
      </c>
      <c r="H200" s="91"/>
      <c r="I200" s="85">
        <f t="shared" si="9"/>
        <v>560</v>
      </c>
      <c r="J200" s="91"/>
      <c r="K200" s="90">
        <f t="shared" si="10"/>
        <v>560</v>
      </c>
      <c r="L200" s="91"/>
      <c r="M200" s="91">
        <f t="shared" si="11"/>
        <v>560</v>
      </c>
      <c r="N200" s="91"/>
      <c r="O200" s="91">
        <f>O201</f>
        <v>7000</v>
      </c>
      <c r="P200" s="211">
        <f t="shared" si="17"/>
        <v>7560</v>
      </c>
    </row>
    <row r="201" spans="1:16" s="2" customFormat="1" ht="28.5" customHeight="1">
      <c r="A201" s="28" t="s">
        <v>192</v>
      </c>
      <c r="B201" s="141">
        <v>464</v>
      </c>
      <c r="C201" s="99" t="s">
        <v>581</v>
      </c>
      <c r="D201" s="69" t="s">
        <v>505</v>
      </c>
      <c r="E201" s="75" t="s">
        <v>191</v>
      </c>
      <c r="F201" s="143"/>
      <c r="G201" s="91">
        <v>560</v>
      </c>
      <c r="H201" s="91"/>
      <c r="I201" s="85">
        <f t="shared" si="9"/>
        <v>560</v>
      </c>
      <c r="J201" s="91"/>
      <c r="K201" s="90">
        <f t="shared" si="10"/>
        <v>560</v>
      </c>
      <c r="L201" s="91"/>
      <c r="M201" s="91">
        <f t="shared" si="11"/>
        <v>560</v>
      </c>
      <c r="N201" s="91"/>
      <c r="O201" s="91">
        <v>7000</v>
      </c>
      <c r="P201" s="211">
        <f t="shared" si="17"/>
        <v>7560</v>
      </c>
    </row>
    <row r="202" spans="1:16" s="2" customFormat="1" ht="30.75" customHeight="1">
      <c r="A202" s="27" t="s">
        <v>696</v>
      </c>
      <c r="B202" s="141">
        <v>464</v>
      </c>
      <c r="C202" s="99" t="s">
        <v>581</v>
      </c>
      <c r="D202" s="69" t="s">
        <v>589</v>
      </c>
      <c r="E202" s="69"/>
      <c r="F202" s="92">
        <f>F203</f>
        <v>14168.1</v>
      </c>
      <c r="G202" s="91">
        <f>G203</f>
        <v>1482.6</v>
      </c>
      <c r="H202" s="91"/>
      <c r="I202" s="85">
        <f t="shared" si="9"/>
        <v>15650.7</v>
      </c>
      <c r="J202" s="91"/>
      <c r="K202" s="90">
        <f t="shared" si="10"/>
        <v>15650.7</v>
      </c>
      <c r="L202" s="91"/>
      <c r="M202" s="91">
        <f t="shared" si="11"/>
        <v>15650.7</v>
      </c>
      <c r="N202" s="91"/>
      <c r="O202" s="91"/>
      <c r="P202" s="211">
        <f t="shared" si="17"/>
        <v>15650.7</v>
      </c>
    </row>
    <row r="203" spans="1:16" s="2" customFormat="1" ht="39" customHeight="1">
      <c r="A203" s="27" t="s">
        <v>580</v>
      </c>
      <c r="B203" s="141">
        <v>464</v>
      </c>
      <c r="C203" s="99" t="s">
        <v>581</v>
      </c>
      <c r="D203" s="69" t="s">
        <v>582</v>
      </c>
      <c r="E203" s="69"/>
      <c r="F203" s="92">
        <f>F204+F205</f>
        <v>14168.1</v>
      </c>
      <c r="G203" s="91">
        <f>G204+G205</f>
        <v>1482.6</v>
      </c>
      <c r="H203" s="91"/>
      <c r="I203" s="85">
        <f t="shared" si="9"/>
        <v>15650.7</v>
      </c>
      <c r="J203" s="91"/>
      <c r="K203" s="90">
        <f t="shared" si="10"/>
        <v>15650.7</v>
      </c>
      <c r="L203" s="91"/>
      <c r="M203" s="91">
        <f t="shared" si="11"/>
        <v>15650.7</v>
      </c>
      <c r="N203" s="91"/>
      <c r="O203" s="91"/>
      <c r="P203" s="211">
        <f t="shared" si="17"/>
        <v>15650.7</v>
      </c>
    </row>
    <row r="204" spans="1:16" s="2" customFormat="1" ht="39" customHeight="1">
      <c r="A204" s="22" t="s">
        <v>697</v>
      </c>
      <c r="B204" s="141">
        <v>464</v>
      </c>
      <c r="C204" s="99" t="s">
        <v>581</v>
      </c>
      <c r="D204" s="69" t="s">
        <v>582</v>
      </c>
      <c r="E204" s="69" t="s">
        <v>191</v>
      </c>
      <c r="F204" s="92">
        <v>2210</v>
      </c>
      <c r="G204" s="91">
        <v>-1110</v>
      </c>
      <c r="H204" s="91"/>
      <c r="I204" s="85">
        <f t="shared" si="9"/>
        <v>1100</v>
      </c>
      <c r="J204" s="91"/>
      <c r="K204" s="90">
        <f t="shared" si="10"/>
        <v>1100</v>
      </c>
      <c r="L204" s="91"/>
      <c r="M204" s="91">
        <f t="shared" si="11"/>
        <v>1100</v>
      </c>
      <c r="N204" s="91"/>
      <c r="O204" s="91"/>
      <c r="P204" s="211">
        <f t="shared" si="17"/>
        <v>1100</v>
      </c>
    </row>
    <row r="205" spans="1:16" s="2" customFormat="1" ht="24.75" customHeight="1">
      <c r="A205" s="22" t="s">
        <v>648</v>
      </c>
      <c r="B205" s="141">
        <v>464</v>
      </c>
      <c r="C205" s="99" t="s">
        <v>581</v>
      </c>
      <c r="D205" s="69" t="s">
        <v>582</v>
      </c>
      <c r="E205" s="69" t="s">
        <v>191</v>
      </c>
      <c r="F205" s="92">
        <v>11958.1</v>
      </c>
      <c r="G205" s="91">
        <v>2592.6</v>
      </c>
      <c r="H205" s="91"/>
      <c r="I205" s="85">
        <f t="shared" si="9"/>
        <v>14550.7</v>
      </c>
      <c r="J205" s="91"/>
      <c r="K205" s="90">
        <f t="shared" si="10"/>
        <v>14550.7</v>
      </c>
      <c r="L205" s="91"/>
      <c r="M205" s="91">
        <f t="shared" si="11"/>
        <v>14550.7</v>
      </c>
      <c r="N205" s="91"/>
      <c r="O205" s="91"/>
      <c r="P205" s="211">
        <f t="shared" si="17"/>
        <v>14550.7</v>
      </c>
    </row>
    <row r="206" spans="1:16" ht="35.25" customHeight="1">
      <c r="A206" s="39" t="s">
        <v>328</v>
      </c>
      <c r="B206" s="129">
        <v>466</v>
      </c>
      <c r="C206" s="68"/>
      <c r="D206" s="69"/>
      <c r="E206" s="69"/>
      <c r="F206" s="85">
        <f>F207+F223+F255+F260+F267+F274+F220+F263</f>
        <v>95557.5</v>
      </c>
      <c r="G206" s="85">
        <f>G207+G223+G255+G260+G267+G274+G220+G263</f>
        <v>1400.67</v>
      </c>
      <c r="H206" s="85"/>
      <c r="I206" s="85">
        <f t="shared" si="9"/>
        <v>96958.17</v>
      </c>
      <c r="J206" s="85">
        <f>J207+J223+J255+J260+J267+J274+J220+J263</f>
        <v>34134.400000000001</v>
      </c>
      <c r="K206" s="90">
        <f t="shared" si="10"/>
        <v>131092.57</v>
      </c>
      <c r="L206" s="85">
        <f>L207+L223+L255+L260+L267+L274+L220+L263</f>
        <v>23753</v>
      </c>
      <c r="M206" s="90">
        <f t="shared" si="11"/>
        <v>154845.57</v>
      </c>
      <c r="N206" s="90">
        <f>N223</f>
        <v>14099.8</v>
      </c>
      <c r="O206" s="85">
        <f>O207+O223+O255+O260+O267+O274+O220+O263</f>
        <v>6828</v>
      </c>
      <c r="P206" s="211">
        <f t="shared" si="17"/>
        <v>175773.37</v>
      </c>
    </row>
    <row r="207" spans="1:16" ht="27.75" customHeight="1">
      <c r="A207" s="27" t="s">
        <v>115</v>
      </c>
      <c r="B207" s="129">
        <v>466</v>
      </c>
      <c r="C207" s="66" t="s">
        <v>116</v>
      </c>
      <c r="D207" s="67"/>
      <c r="E207" s="67"/>
      <c r="F207" s="85">
        <f>SUM(F208)+F215</f>
        <v>64299.8</v>
      </c>
      <c r="G207" s="91"/>
      <c r="H207" s="91"/>
      <c r="I207" s="85">
        <f t="shared" si="9"/>
        <v>64299.8</v>
      </c>
      <c r="J207" s="91"/>
      <c r="K207" s="90">
        <f t="shared" si="10"/>
        <v>64299.8</v>
      </c>
      <c r="L207" s="91"/>
      <c r="M207" s="90">
        <f t="shared" si="11"/>
        <v>64299.8</v>
      </c>
      <c r="N207" s="90"/>
      <c r="O207" s="91"/>
      <c r="P207" s="211">
        <f t="shared" si="17"/>
        <v>64299.8</v>
      </c>
    </row>
    <row r="208" spans="1:16" ht="33" hidden="1" customHeight="1">
      <c r="A208" s="27" t="s">
        <v>681</v>
      </c>
      <c r="B208" s="129">
        <v>466</v>
      </c>
      <c r="C208" s="66" t="s">
        <v>116</v>
      </c>
      <c r="D208" s="67" t="s">
        <v>262</v>
      </c>
      <c r="E208" s="67"/>
      <c r="F208" s="85">
        <f>SUM(F210,F212,F214)</f>
        <v>64299.8</v>
      </c>
      <c r="G208" s="91"/>
      <c r="H208" s="91"/>
      <c r="I208" s="85">
        <f t="shared" ref="I208:I273" si="19">F208+G208+H208</f>
        <v>64299.8</v>
      </c>
      <c r="J208" s="91"/>
      <c r="K208" s="90">
        <f t="shared" ref="K208:K274" si="20">I208+J208</f>
        <v>64299.8</v>
      </c>
      <c r="L208" s="91"/>
      <c r="M208" s="90">
        <f t="shared" ref="M208:M274" si="21">K208+L208</f>
        <v>64299.8</v>
      </c>
      <c r="N208" s="90"/>
      <c r="O208" s="91"/>
      <c r="P208" s="211">
        <f t="shared" si="17"/>
        <v>64299.8</v>
      </c>
    </row>
    <row r="209" spans="1:16" ht="31.5" hidden="1" customHeight="1">
      <c r="A209" s="45" t="s">
        <v>522</v>
      </c>
      <c r="B209" s="132">
        <v>466</v>
      </c>
      <c r="C209" s="68" t="s">
        <v>116</v>
      </c>
      <c r="D209" s="69" t="s">
        <v>396</v>
      </c>
      <c r="E209" s="67"/>
      <c r="F209" s="85">
        <f>SUM(F210,F212)</f>
        <v>18872</v>
      </c>
      <c r="G209" s="91"/>
      <c r="H209" s="91"/>
      <c r="I209" s="85">
        <f t="shared" si="19"/>
        <v>18872</v>
      </c>
      <c r="J209" s="91"/>
      <c r="K209" s="91">
        <f t="shared" si="20"/>
        <v>18872</v>
      </c>
      <c r="L209" s="91"/>
      <c r="M209" s="91">
        <f t="shared" si="21"/>
        <v>18872</v>
      </c>
      <c r="N209" s="91"/>
      <c r="O209" s="91"/>
      <c r="P209" s="211">
        <f t="shared" si="17"/>
        <v>18872</v>
      </c>
    </row>
    <row r="210" spans="1:16" ht="30.75" hidden="1" customHeight="1">
      <c r="A210" s="48" t="s">
        <v>395</v>
      </c>
      <c r="B210" s="132">
        <v>466</v>
      </c>
      <c r="C210" s="68" t="s">
        <v>116</v>
      </c>
      <c r="D210" s="69" t="s">
        <v>397</v>
      </c>
      <c r="E210" s="69"/>
      <c r="F210" s="70">
        <f>SUM(F211)</f>
        <v>16372</v>
      </c>
      <c r="G210" s="91"/>
      <c r="H210" s="91"/>
      <c r="I210" s="85">
        <f t="shared" si="19"/>
        <v>16372</v>
      </c>
      <c r="J210" s="91"/>
      <c r="K210" s="91">
        <f t="shared" si="20"/>
        <v>16372</v>
      </c>
      <c r="L210" s="91"/>
      <c r="M210" s="91">
        <f t="shared" si="21"/>
        <v>16372</v>
      </c>
      <c r="N210" s="91"/>
      <c r="O210" s="91"/>
      <c r="P210" s="211">
        <f t="shared" si="17"/>
        <v>16372</v>
      </c>
    </row>
    <row r="211" spans="1:16" ht="32.25" hidden="1" customHeight="1">
      <c r="A211" s="22" t="s">
        <v>192</v>
      </c>
      <c r="B211" s="132">
        <v>466</v>
      </c>
      <c r="C211" s="68" t="s">
        <v>116</v>
      </c>
      <c r="D211" s="69" t="s">
        <v>397</v>
      </c>
      <c r="E211" s="69" t="s">
        <v>191</v>
      </c>
      <c r="F211" s="70">
        <v>16372</v>
      </c>
      <c r="G211" s="91"/>
      <c r="H211" s="91"/>
      <c r="I211" s="85">
        <f t="shared" si="19"/>
        <v>16372</v>
      </c>
      <c r="J211" s="91"/>
      <c r="K211" s="91">
        <f t="shared" si="20"/>
        <v>16372</v>
      </c>
      <c r="L211" s="91"/>
      <c r="M211" s="91">
        <f t="shared" si="21"/>
        <v>16372</v>
      </c>
      <c r="N211" s="91"/>
      <c r="O211" s="91"/>
      <c r="P211" s="211">
        <f t="shared" si="17"/>
        <v>16372</v>
      </c>
    </row>
    <row r="212" spans="1:16" ht="32.25" hidden="1" customHeight="1">
      <c r="A212" s="22" t="s">
        <v>15</v>
      </c>
      <c r="B212" s="132">
        <v>466</v>
      </c>
      <c r="C212" s="68" t="s">
        <v>116</v>
      </c>
      <c r="D212" s="69" t="s">
        <v>445</v>
      </c>
      <c r="E212" s="69"/>
      <c r="F212" s="70">
        <f>F213</f>
        <v>2500</v>
      </c>
      <c r="G212" s="91"/>
      <c r="H212" s="91"/>
      <c r="I212" s="85">
        <f t="shared" si="19"/>
        <v>2500</v>
      </c>
      <c r="J212" s="91"/>
      <c r="K212" s="91">
        <f t="shared" si="20"/>
        <v>2500</v>
      </c>
      <c r="L212" s="91"/>
      <c r="M212" s="91">
        <f t="shared" si="21"/>
        <v>2500</v>
      </c>
      <c r="N212" s="91"/>
      <c r="O212" s="91"/>
      <c r="P212" s="211">
        <f t="shared" si="17"/>
        <v>2500</v>
      </c>
    </row>
    <row r="213" spans="1:16" ht="32.25" hidden="1" customHeight="1">
      <c r="A213" s="22" t="s">
        <v>192</v>
      </c>
      <c r="B213" s="132">
        <v>466</v>
      </c>
      <c r="C213" s="68" t="s">
        <v>116</v>
      </c>
      <c r="D213" s="69" t="s">
        <v>445</v>
      </c>
      <c r="E213" s="69" t="s">
        <v>191</v>
      </c>
      <c r="F213" s="70">
        <v>2500</v>
      </c>
      <c r="G213" s="91"/>
      <c r="H213" s="91"/>
      <c r="I213" s="85">
        <f t="shared" si="19"/>
        <v>2500</v>
      </c>
      <c r="J213" s="91"/>
      <c r="K213" s="91">
        <f t="shared" si="20"/>
        <v>2500</v>
      </c>
      <c r="L213" s="91"/>
      <c r="M213" s="91">
        <f t="shared" si="21"/>
        <v>2500</v>
      </c>
      <c r="N213" s="91"/>
      <c r="O213" s="91"/>
      <c r="P213" s="211">
        <f t="shared" si="17"/>
        <v>2500</v>
      </c>
    </row>
    <row r="214" spans="1:16" ht="45.75" hidden="1" customHeight="1">
      <c r="A214" s="22" t="s">
        <v>585</v>
      </c>
      <c r="B214" s="132">
        <v>466</v>
      </c>
      <c r="C214" s="68" t="s">
        <v>116</v>
      </c>
      <c r="D214" s="69" t="s">
        <v>586</v>
      </c>
      <c r="E214" s="69" t="s">
        <v>191</v>
      </c>
      <c r="F214" s="70">
        <v>45427.8</v>
      </c>
      <c r="G214" s="91"/>
      <c r="H214" s="91"/>
      <c r="I214" s="85">
        <f t="shared" si="19"/>
        <v>45427.8</v>
      </c>
      <c r="J214" s="91"/>
      <c r="K214" s="91">
        <f t="shared" si="20"/>
        <v>45427.8</v>
      </c>
      <c r="L214" s="91"/>
      <c r="M214" s="91">
        <f t="shared" si="21"/>
        <v>45427.8</v>
      </c>
      <c r="N214" s="91"/>
      <c r="O214" s="91"/>
      <c r="P214" s="211">
        <f t="shared" si="17"/>
        <v>45427.8</v>
      </c>
    </row>
    <row r="215" spans="1:16" ht="39" hidden="1" customHeight="1">
      <c r="A215" s="27" t="s">
        <v>622</v>
      </c>
      <c r="B215" s="129">
        <v>466</v>
      </c>
      <c r="C215" s="66" t="s">
        <v>116</v>
      </c>
      <c r="D215" s="67" t="s">
        <v>624</v>
      </c>
      <c r="E215" s="67"/>
      <c r="F215" s="85">
        <f>F217</f>
        <v>0</v>
      </c>
      <c r="G215" s="91"/>
      <c r="H215" s="91"/>
      <c r="I215" s="85">
        <f t="shared" si="19"/>
        <v>0</v>
      </c>
      <c r="J215" s="91"/>
      <c r="K215" s="90">
        <f t="shared" si="20"/>
        <v>0</v>
      </c>
      <c r="L215" s="91"/>
      <c r="M215" s="91">
        <f t="shared" si="21"/>
        <v>0</v>
      </c>
      <c r="N215" s="91"/>
      <c r="O215" s="91"/>
      <c r="P215" s="211">
        <f t="shared" si="17"/>
        <v>0</v>
      </c>
    </row>
    <row r="216" spans="1:16" ht="35.25" hidden="1" customHeight="1">
      <c r="A216" s="27" t="s">
        <v>659</v>
      </c>
      <c r="B216" s="132">
        <v>466</v>
      </c>
      <c r="C216" s="68" t="s">
        <v>116</v>
      </c>
      <c r="D216" s="69" t="s">
        <v>624</v>
      </c>
      <c r="E216" s="67"/>
      <c r="F216" s="85">
        <f>F217</f>
        <v>0</v>
      </c>
      <c r="G216" s="91"/>
      <c r="H216" s="91"/>
      <c r="I216" s="85">
        <f t="shared" si="19"/>
        <v>0</v>
      </c>
      <c r="J216" s="91"/>
      <c r="K216" s="90">
        <f t="shared" si="20"/>
        <v>0</v>
      </c>
      <c r="L216" s="91"/>
      <c r="M216" s="91">
        <f t="shared" si="21"/>
        <v>0</v>
      </c>
      <c r="N216" s="91"/>
      <c r="O216" s="91"/>
      <c r="P216" s="211">
        <f t="shared" si="17"/>
        <v>0</v>
      </c>
    </row>
    <row r="217" spans="1:16" ht="39" hidden="1" customHeight="1">
      <c r="A217" s="22" t="s">
        <v>623</v>
      </c>
      <c r="B217" s="132">
        <v>466</v>
      </c>
      <c r="C217" s="68" t="s">
        <v>116</v>
      </c>
      <c r="D217" s="69" t="s">
        <v>625</v>
      </c>
      <c r="E217" s="69"/>
      <c r="F217" s="70">
        <f>F218</f>
        <v>0</v>
      </c>
      <c r="G217" s="91"/>
      <c r="H217" s="91"/>
      <c r="I217" s="85">
        <f t="shared" si="19"/>
        <v>0</v>
      </c>
      <c r="J217" s="91"/>
      <c r="K217" s="90">
        <f t="shared" si="20"/>
        <v>0</v>
      </c>
      <c r="L217" s="91"/>
      <c r="M217" s="91">
        <f t="shared" si="21"/>
        <v>0</v>
      </c>
      <c r="N217" s="91"/>
      <c r="O217" s="91"/>
      <c r="P217" s="211">
        <f t="shared" si="17"/>
        <v>0</v>
      </c>
    </row>
    <row r="218" spans="1:16" ht="45.75" hidden="1" customHeight="1">
      <c r="A218" s="22" t="s">
        <v>192</v>
      </c>
      <c r="B218" s="132">
        <v>466</v>
      </c>
      <c r="C218" s="68" t="s">
        <v>116</v>
      </c>
      <c r="D218" s="69" t="s">
        <v>625</v>
      </c>
      <c r="E218" s="69" t="s">
        <v>191</v>
      </c>
      <c r="F218" s="70">
        <v>0</v>
      </c>
      <c r="G218" s="91"/>
      <c r="H218" s="91"/>
      <c r="I218" s="85">
        <f t="shared" si="19"/>
        <v>0</v>
      </c>
      <c r="J218" s="91"/>
      <c r="K218" s="90">
        <f t="shared" si="20"/>
        <v>0</v>
      </c>
      <c r="L218" s="91"/>
      <c r="M218" s="91">
        <f t="shared" si="21"/>
        <v>0</v>
      </c>
      <c r="N218" s="91"/>
      <c r="O218" s="91"/>
      <c r="P218" s="211">
        <f t="shared" si="17"/>
        <v>0</v>
      </c>
    </row>
    <row r="219" spans="1:16" ht="45.75" customHeight="1">
      <c r="A219" s="46" t="s">
        <v>692</v>
      </c>
      <c r="B219" s="129">
        <v>466</v>
      </c>
      <c r="C219" s="66" t="s">
        <v>308</v>
      </c>
      <c r="D219" s="67" t="s">
        <v>260</v>
      </c>
      <c r="E219" s="69"/>
      <c r="F219" s="85">
        <f>F220</f>
        <v>3500</v>
      </c>
      <c r="G219" s="91"/>
      <c r="H219" s="91"/>
      <c r="I219" s="85">
        <f t="shared" si="19"/>
        <v>3500</v>
      </c>
      <c r="J219" s="91"/>
      <c r="K219" s="90">
        <f t="shared" si="20"/>
        <v>3500</v>
      </c>
      <c r="L219" s="90">
        <f>L220</f>
        <v>1200</v>
      </c>
      <c r="M219" s="90">
        <f t="shared" si="21"/>
        <v>4700</v>
      </c>
      <c r="N219" s="90"/>
      <c r="O219" s="91"/>
      <c r="P219" s="211">
        <f t="shared" si="17"/>
        <v>4700</v>
      </c>
    </row>
    <row r="220" spans="1:16" ht="32.25" customHeight="1">
      <c r="A220" s="27" t="s">
        <v>381</v>
      </c>
      <c r="B220" s="129">
        <v>466</v>
      </c>
      <c r="C220" s="66" t="s">
        <v>308</v>
      </c>
      <c r="D220" s="67" t="s">
        <v>694</v>
      </c>
      <c r="E220" s="67"/>
      <c r="F220" s="85">
        <f>F221</f>
        <v>3500</v>
      </c>
      <c r="G220" s="91"/>
      <c r="H220" s="91"/>
      <c r="I220" s="85">
        <f t="shared" si="19"/>
        <v>3500</v>
      </c>
      <c r="J220" s="91"/>
      <c r="K220" s="90">
        <f t="shared" si="20"/>
        <v>3500</v>
      </c>
      <c r="L220" s="91">
        <f>L221</f>
        <v>1200</v>
      </c>
      <c r="M220" s="91">
        <f t="shared" si="21"/>
        <v>4700</v>
      </c>
      <c r="N220" s="91"/>
      <c r="O220" s="91"/>
      <c r="P220" s="211">
        <f t="shared" si="17"/>
        <v>4700</v>
      </c>
    </row>
    <row r="221" spans="1:16" ht="26.25" customHeight="1">
      <c r="A221" s="28" t="s">
        <v>693</v>
      </c>
      <c r="B221" s="132">
        <v>466</v>
      </c>
      <c r="C221" s="68" t="s">
        <v>308</v>
      </c>
      <c r="D221" s="69" t="s">
        <v>695</v>
      </c>
      <c r="E221" s="69"/>
      <c r="F221" s="70">
        <f>F222</f>
        <v>3500</v>
      </c>
      <c r="G221" s="91"/>
      <c r="H221" s="91"/>
      <c r="I221" s="85">
        <f t="shared" si="19"/>
        <v>3500</v>
      </c>
      <c r="J221" s="91"/>
      <c r="K221" s="90">
        <f t="shared" si="20"/>
        <v>3500</v>
      </c>
      <c r="L221" s="91">
        <f>L222</f>
        <v>1200</v>
      </c>
      <c r="M221" s="91">
        <f t="shared" si="21"/>
        <v>4700</v>
      </c>
      <c r="N221" s="91"/>
      <c r="O221" s="91"/>
      <c r="P221" s="211">
        <f t="shared" ref="P221:P285" si="22">M221+N221+O221</f>
        <v>4700</v>
      </c>
    </row>
    <row r="222" spans="1:16" ht="36.75" customHeight="1">
      <c r="A222" s="28" t="s">
        <v>192</v>
      </c>
      <c r="B222" s="132">
        <v>466</v>
      </c>
      <c r="C222" s="68" t="s">
        <v>308</v>
      </c>
      <c r="D222" s="69" t="s">
        <v>695</v>
      </c>
      <c r="E222" s="69" t="s">
        <v>191</v>
      </c>
      <c r="F222" s="70">
        <v>3500</v>
      </c>
      <c r="G222" s="91"/>
      <c r="H222" s="91"/>
      <c r="I222" s="85">
        <f t="shared" si="19"/>
        <v>3500</v>
      </c>
      <c r="J222" s="91"/>
      <c r="K222" s="90">
        <f t="shared" si="20"/>
        <v>3500</v>
      </c>
      <c r="L222" s="91">
        <v>1200</v>
      </c>
      <c r="M222" s="91">
        <f t="shared" si="21"/>
        <v>4700</v>
      </c>
      <c r="N222" s="91"/>
      <c r="O222" s="91"/>
      <c r="P222" s="211">
        <f t="shared" si="22"/>
        <v>4700</v>
      </c>
    </row>
    <row r="223" spans="1:16" ht="32.25" customHeight="1">
      <c r="A223" s="27" t="s">
        <v>626</v>
      </c>
      <c r="B223" s="132">
        <v>466</v>
      </c>
      <c r="C223" s="66" t="s">
        <v>332</v>
      </c>
      <c r="D223" s="69"/>
      <c r="E223" s="69"/>
      <c r="F223" s="85">
        <f>F224+F240+F246</f>
        <v>21350</v>
      </c>
      <c r="G223" s="85">
        <f>G224+G240+G246</f>
        <v>1064</v>
      </c>
      <c r="H223" s="85"/>
      <c r="I223" s="85">
        <f>F223+G223+H223</f>
        <v>22414</v>
      </c>
      <c r="J223" s="85">
        <f>J224+J240+J246</f>
        <v>22797.5</v>
      </c>
      <c r="K223" s="90">
        <f t="shared" si="20"/>
        <v>45211.5</v>
      </c>
      <c r="L223" s="90">
        <f>L224+L246</f>
        <v>11300</v>
      </c>
      <c r="M223" s="90">
        <f t="shared" si="21"/>
        <v>56511.5</v>
      </c>
      <c r="N223" s="90">
        <f>N246</f>
        <v>14099.8</v>
      </c>
      <c r="O223" s="90">
        <f>O246</f>
        <v>4575</v>
      </c>
      <c r="P223" s="211">
        <f t="shared" si="22"/>
        <v>75186.3</v>
      </c>
    </row>
    <row r="224" spans="1:16" ht="24" customHeight="1">
      <c r="A224" s="27" t="s">
        <v>64</v>
      </c>
      <c r="B224" s="132">
        <v>466</v>
      </c>
      <c r="C224" s="67" t="s">
        <v>63</v>
      </c>
      <c r="D224" s="69"/>
      <c r="E224" s="69"/>
      <c r="F224" s="85">
        <f>F225</f>
        <v>14900</v>
      </c>
      <c r="G224" s="91"/>
      <c r="H224" s="91"/>
      <c r="I224" s="85">
        <f t="shared" si="19"/>
        <v>14900</v>
      </c>
      <c r="J224" s="91">
        <f t="shared" ref="J224:J228" si="23">J225</f>
        <v>-3800</v>
      </c>
      <c r="K224" s="90">
        <f t="shared" si="20"/>
        <v>11100</v>
      </c>
      <c r="L224" s="90">
        <f>L225</f>
        <v>6000</v>
      </c>
      <c r="M224" s="90">
        <f t="shared" si="21"/>
        <v>17100</v>
      </c>
      <c r="N224" s="90"/>
      <c r="O224" s="91"/>
      <c r="P224" s="211">
        <f t="shared" si="22"/>
        <v>17100</v>
      </c>
    </row>
    <row r="225" spans="1:16" ht="50.25" customHeight="1">
      <c r="A225" s="57" t="s">
        <v>689</v>
      </c>
      <c r="B225" s="141">
        <v>466</v>
      </c>
      <c r="C225" s="75" t="s">
        <v>63</v>
      </c>
      <c r="D225" s="69"/>
      <c r="E225" s="69"/>
      <c r="F225" s="85">
        <f>F226+F237</f>
        <v>14900</v>
      </c>
      <c r="G225" s="91"/>
      <c r="H225" s="91"/>
      <c r="I225" s="85">
        <f t="shared" si="19"/>
        <v>14900</v>
      </c>
      <c r="J225" s="91">
        <f t="shared" si="23"/>
        <v>-3800</v>
      </c>
      <c r="K225" s="90">
        <f t="shared" si="20"/>
        <v>11100</v>
      </c>
      <c r="L225" s="91">
        <f>L237</f>
        <v>6000</v>
      </c>
      <c r="M225" s="91">
        <f t="shared" si="21"/>
        <v>17100</v>
      </c>
      <c r="N225" s="91"/>
      <c r="O225" s="91"/>
      <c r="P225" s="211">
        <f t="shared" si="22"/>
        <v>17100</v>
      </c>
    </row>
    <row r="226" spans="1:16" ht="56.25" hidden="1" customHeight="1">
      <c r="A226" s="27" t="s">
        <v>484</v>
      </c>
      <c r="B226" s="132">
        <v>466</v>
      </c>
      <c r="C226" s="67" t="s">
        <v>63</v>
      </c>
      <c r="D226" s="67" t="s">
        <v>485</v>
      </c>
      <c r="E226" s="69"/>
      <c r="F226" s="85">
        <f>SUM(F227)</f>
        <v>3800</v>
      </c>
      <c r="G226" s="91"/>
      <c r="H226" s="91"/>
      <c r="I226" s="85">
        <f t="shared" si="19"/>
        <v>3800</v>
      </c>
      <c r="J226" s="91">
        <f t="shared" si="23"/>
        <v>-3800</v>
      </c>
      <c r="K226" s="90">
        <f t="shared" si="20"/>
        <v>0</v>
      </c>
      <c r="L226" s="91"/>
      <c r="M226" s="91">
        <f t="shared" si="21"/>
        <v>0</v>
      </c>
      <c r="N226" s="91"/>
      <c r="O226" s="91"/>
      <c r="P226" s="211">
        <f t="shared" si="22"/>
        <v>0</v>
      </c>
    </row>
    <row r="227" spans="1:16" ht="32.25" hidden="1" customHeight="1">
      <c r="A227" s="22" t="s">
        <v>486</v>
      </c>
      <c r="B227" s="132">
        <v>466</v>
      </c>
      <c r="C227" s="69" t="s">
        <v>63</v>
      </c>
      <c r="D227" s="69" t="s">
        <v>487</v>
      </c>
      <c r="E227" s="69"/>
      <c r="F227" s="70">
        <f>SUM(F228)</f>
        <v>3800</v>
      </c>
      <c r="G227" s="91"/>
      <c r="H227" s="91"/>
      <c r="I227" s="85">
        <f t="shared" si="19"/>
        <v>3800</v>
      </c>
      <c r="J227" s="91">
        <f t="shared" si="23"/>
        <v>-3800</v>
      </c>
      <c r="K227" s="90">
        <f t="shared" si="20"/>
        <v>0</v>
      </c>
      <c r="L227" s="91"/>
      <c r="M227" s="91">
        <f t="shared" si="21"/>
        <v>0</v>
      </c>
      <c r="N227" s="91"/>
      <c r="O227" s="91"/>
      <c r="P227" s="211">
        <f t="shared" si="22"/>
        <v>0</v>
      </c>
    </row>
    <row r="228" spans="1:16" ht="32.25" hidden="1" customHeight="1">
      <c r="A228" s="47" t="s">
        <v>488</v>
      </c>
      <c r="B228" s="132">
        <v>466</v>
      </c>
      <c r="C228" s="69" t="s">
        <v>63</v>
      </c>
      <c r="D228" s="69" t="s">
        <v>489</v>
      </c>
      <c r="E228" s="69"/>
      <c r="F228" s="70">
        <f>SUM(F229)</f>
        <v>3800</v>
      </c>
      <c r="G228" s="91"/>
      <c r="H228" s="91"/>
      <c r="I228" s="85">
        <f t="shared" si="19"/>
        <v>3800</v>
      </c>
      <c r="J228" s="91">
        <f t="shared" si="23"/>
        <v>-3800</v>
      </c>
      <c r="K228" s="90">
        <f t="shared" si="20"/>
        <v>0</v>
      </c>
      <c r="L228" s="91"/>
      <c r="M228" s="91">
        <f t="shared" si="21"/>
        <v>0</v>
      </c>
      <c r="N228" s="91"/>
      <c r="O228" s="91"/>
      <c r="P228" s="211">
        <f t="shared" si="22"/>
        <v>0</v>
      </c>
    </row>
    <row r="229" spans="1:16" ht="40.5" hidden="1" customHeight="1">
      <c r="A229" s="22" t="s">
        <v>547</v>
      </c>
      <c r="B229" s="132">
        <v>466</v>
      </c>
      <c r="C229" s="69" t="s">
        <v>63</v>
      </c>
      <c r="D229" s="69" t="s">
        <v>489</v>
      </c>
      <c r="E229" s="69" t="s">
        <v>583</v>
      </c>
      <c r="F229" s="70">
        <v>3800</v>
      </c>
      <c r="G229" s="91"/>
      <c r="H229" s="91"/>
      <c r="I229" s="85">
        <f t="shared" si="19"/>
        <v>3800</v>
      </c>
      <c r="J229" s="91">
        <v>-3800</v>
      </c>
      <c r="K229" s="90">
        <f t="shared" si="20"/>
        <v>0</v>
      </c>
      <c r="L229" s="91"/>
      <c r="M229" s="91">
        <f t="shared" si="21"/>
        <v>0</v>
      </c>
      <c r="N229" s="91"/>
      <c r="O229" s="91"/>
      <c r="P229" s="211">
        <f t="shared" si="22"/>
        <v>0</v>
      </c>
    </row>
    <row r="230" spans="1:16" ht="40.5" hidden="1" customHeight="1">
      <c r="A230" s="27" t="s">
        <v>622</v>
      </c>
      <c r="B230" s="129">
        <v>466</v>
      </c>
      <c r="C230" s="67" t="s">
        <v>63</v>
      </c>
      <c r="D230" s="67" t="s">
        <v>661</v>
      </c>
      <c r="E230" s="67"/>
      <c r="F230" s="85">
        <v>0</v>
      </c>
      <c r="G230" s="91"/>
      <c r="H230" s="91"/>
      <c r="I230" s="85">
        <f t="shared" si="19"/>
        <v>0</v>
      </c>
      <c r="J230" s="91"/>
      <c r="K230" s="90">
        <f t="shared" si="20"/>
        <v>0</v>
      </c>
      <c r="L230" s="91"/>
      <c r="M230" s="91">
        <f t="shared" si="21"/>
        <v>0</v>
      </c>
      <c r="N230" s="91"/>
      <c r="O230" s="91"/>
      <c r="P230" s="211">
        <f t="shared" si="22"/>
        <v>0</v>
      </c>
    </row>
    <row r="231" spans="1:16" ht="40.5" hidden="1" customHeight="1">
      <c r="A231" s="27" t="s">
        <v>656</v>
      </c>
      <c r="B231" s="132">
        <v>466</v>
      </c>
      <c r="C231" s="69" t="s">
        <v>63</v>
      </c>
      <c r="D231" s="67" t="s">
        <v>657</v>
      </c>
      <c r="E231" s="67"/>
      <c r="F231" s="85">
        <f>F232</f>
        <v>0</v>
      </c>
      <c r="G231" s="91"/>
      <c r="H231" s="91"/>
      <c r="I231" s="85">
        <f t="shared" si="19"/>
        <v>0</v>
      </c>
      <c r="J231" s="91"/>
      <c r="K231" s="90">
        <f t="shared" si="20"/>
        <v>0</v>
      </c>
      <c r="L231" s="91"/>
      <c r="M231" s="91">
        <f t="shared" si="21"/>
        <v>0</v>
      </c>
      <c r="N231" s="91"/>
      <c r="O231" s="91"/>
      <c r="P231" s="211">
        <f t="shared" si="22"/>
        <v>0</v>
      </c>
    </row>
    <row r="232" spans="1:16" ht="40.5" hidden="1" customHeight="1">
      <c r="A232" s="22" t="s">
        <v>653</v>
      </c>
      <c r="B232" s="132">
        <v>466</v>
      </c>
      <c r="C232" s="69" t="s">
        <v>63</v>
      </c>
      <c r="D232" s="69" t="s">
        <v>644</v>
      </c>
      <c r="E232" s="67"/>
      <c r="F232" s="85">
        <f>F233</f>
        <v>0</v>
      </c>
      <c r="G232" s="91"/>
      <c r="H232" s="91"/>
      <c r="I232" s="85">
        <f t="shared" si="19"/>
        <v>0</v>
      </c>
      <c r="J232" s="91"/>
      <c r="K232" s="90">
        <f t="shared" si="20"/>
        <v>0</v>
      </c>
      <c r="L232" s="91"/>
      <c r="M232" s="91">
        <f t="shared" si="21"/>
        <v>0</v>
      </c>
      <c r="N232" s="91"/>
      <c r="O232" s="91"/>
      <c r="P232" s="211">
        <f t="shared" si="22"/>
        <v>0</v>
      </c>
    </row>
    <row r="233" spans="1:16" ht="40.5" hidden="1" customHeight="1">
      <c r="A233" s="22" t="s">
        <v>647</v>
      </c>
      <c r="B233" s="132">
        <v>466</v>
      </c>
      <c r="C233" s="69" t="s">
        <v>63</v>
      </c>
      <c r="D233" s="69" t="s">
        <v>643</v>
      </c>
      <c r="E233" s="69"/>
      <c r="F233" s="70">
        <v>0</v>
      </c>
      <c r="G233" s="91"/>
      <c r="H233" s="91"/>
      <c r="I233" s="85">
        <f t="shared" si="19"/>
        <v>0</v>
      </c>
      <c r="J233" s="91"/>
      <c r="K233" s="90">
        <f t="shared" si="20"/>
        <v>0</v>
      </c>
      <c r="L233" s="91"/>
      <c r="M233" s="91">
        <f t="shared" si="21"/>
        <v>0</v>
      </c>
      <c r="N233" s="91"/>
      <c r="O233" s="91"/>
      <c r="P233" s="211">
        <f t="shared" si="22"/>
        <v>0</v>
      </c>
    </row>
    <row r="234" spans="1:16" ht="40.5" hidden="1" customHeight="1">
      <c r="A234" s="22" t="s">
        <v>192</v>
      </c>
      <c r="B234" s="132">
        <v>466</v>
      </c>
      <c r="C234" s="69" t="s">
        <v>63</v>
      </c>
      <c r="D234" s="69" t="s">
        <v>643</v>
      </c>
      <c r="E234" s="69" t="s">
        <v>191</v>
      </c>
      <c r="F234" s="70">
        <v>0</v>
      </c>
      <c r="G234" s="91"/>
      <c r="H234" s="91"/>
      <c r="I234" s="85">
        <f t="shared" si="19"/>
        <v>0</v>
      </c>
      <c r="J234" s="91"/>
      <c r="K234" s="90">
        <f t="shared" si="20"/>
        <v>0</v>
      </c>
      <c r="L234" s="91"/>
      <c r="M234" s="91">
        <f t="shared" si="21"/>
        <v>0</v>
      </c>
      <c r="N234" s="91"/>
      <c r="O234" s="91"/>
      <c r="P234" s="211">
        <f t="shared" si="22"/>
        <v>0</v>
      </c>
    </row>
    <row r="235" spans="1:16" ht="40.5" hidden="1" customHeight="1">
      <c r="A235" s="58" t="s">
        <v>658</v>
      </c>
      <c r="B235" s="141">
        <v>466</v>
      </c>
      <c r="C235" s="75" t="s">
        <v>63</v>
      </c>
      <c r="D235" s="75" t="s">
        <v>663</v>
      </c>
      <c r="E235" s="75"/>
      <c r="F235" s="70">
        <v>0</v>
      </c>
      <c r="G235" s="91"/>
      <c r="H235" s="91"/>
      <c r="I235" s="85">
        <f t="shared" si="19"/>
        <v>0</v>
      </c>
      <c r="J235" s="91"/>
      <c r="K235" s="90">
        <f t="shared" si="20"/>
        <v>0</v>
      </c>
      <c r="L235" s="91"/>
      <c r="M235" s="91">
        <f t="shared" si="21"/>
        <v>0</v>
      </c>
      <c r="N235" s="91"/>
      <c r="O235" s="91"/>
      <c r="P235" s="211">
        <f t="shared" si="22"/>
        <v>0</v>
      </c>
    </row>
    <row r="236" spans="1:16" ht="40.5" hidden="1" customHeight="1">
      <c r="A236" s="22" t="s">
        <v>192</v>
      </c>
      <c r="B236" s="141">
        <v>466</v>
      </c>
      <c r="C236" s="75" t="s">
        <v>63</v>
      </c>
      <c r="D236" s="75" t="s">
        <v>662</v>
      </c>
      <c r="E236" s="75" t="s">
        <v>191</v>
      </c>
      <c r="F236" s="70">
        <v>0</v>
      </c>
      <c r="G236" s="91"/>
      <c r="H236" s="91"/>
      <c r="I236" s="85">
        <f t="shared" si="19"/>
        <v>0</v>
      </c>
      <c r="J236" s="91"/>
      <c r="K236" s="90">
        <f t="shared" si="20"/>
        <v>0</v>
      </c>
      <c r="L236" s="91"/>
      <c r="M236" s="91">
        <f t="shared" si="21"/>
        <v>0</v>
      </c>
      <c r="N236" s="91"/>
      <c r="O236" s="91"/>
      <c r="P236" s="211">
        <f t="shared" si="22"/>
        <v>0</v>
      </c>
    </row>
    <row r="237" spans="1:16" ht="40.5" customHeight="1">
      <c r="A237" s="57" t="s">
        <v>689</v>
      </c>
      <c r="B237" s="141">
        <v>466</v>
      </c>
      <c r="C237" s="75" t="s">
        <v>63</v>
      </c>
      <c r="D237" s="69" t="s">
        <v>264</v>
      </c>
      <c r="E237" s="75"/>
      <c r="F237" s="70">
        <f>F238</f>
        <v>11100</v>
      </c>
      <c r="G237" s="91"/>
      <c r="H237" s="91"/>
      <c r="I237" s="85">
        <f t="shared" si="19"/>
        <v>11100</v>
      </c>
      <c r="J237" s="91"/>
      <c r="K237" s="91">
        <f t="shared" si="20"/>
        <v>11100</v>
      </c>
      <c r="L237" s="91">
        <f>L238</f>
        <v>6000</v>
      </c>
      <c r="M237" s="91">
        <f t="shared" si="21"/>
        <v>17100</v>
      </c>
      <c r="N237" s="91"/>
      <c r="O237" s="91"/>
      <c r="P237" s="211">
        <f t="shared" si="22"/>
        <v>17100</v>
      </c>
    </row>
    <row r="238" spans="1:16" ht="24.75" customHeight="1">
      <c r="A238" s="28" t="s">
        <v>735</v>
      </c>
      <c r="B238" s="141">
        <v>466</v>
      </c>
      <c r="C238" s="75" t="s">
        <v>63</v>
      </c>
      <c r="D238" s="69" t="s">
        <v>505</v>
      </c>
      <c r="E238" s="69"/>
      <c r="F238" s="70">
        <f>F239</f>
        <v>11100</v>
      </c>
      <c r="G238" s="91"/>
      <c r="H238" s="91"/>
      <c r="I238" s="85">
        <f t="shared" si="19"/>
        <v>11100</v>
      </c>
      <c r="J238" s="91"/>
      <c r="K238" s="91">
        <f t="shared" si="20"/>
        <v>11100</v>
      </c>
      <c r="L238" s="91">
        <f>L239</f>
        <v>6000</v>
      </c>
      <c r="M238" s="91">
        <f t="shared" si="21"/>
        <v>17100</v>
      </c>
      <c r="N238" s="91"/>
      <c r="O238" s="91"/>
      <c r="P238" s="211">
        <f t="shared" si="22"/>
        <v>17100</v>
      </c>
    </row>
    <row r="239" spans="1:16" ht="32.25" customHeight="1">
      <c r="A239" s="22" t="s">
        <v>192</v>
      </c>
      <c r="B239" s="141">
        <v>466</v>
      </c>
      <c r="C239" s="75" t="s">
        <v>63</v>
      </c>
      <c r="D239" s="69" t="s">
        <v>505</v>
      </c>
      <c r="E239" s="69" t="s">
        <v>191</v>
      </c>
      <c r="F239" s="70">
        <v>11100</v>
      </c>
      <c r="G239" s="91"/>
      <c r="H239" s="91"/>
      <c r="I239" s="85">
        <f t="shared" si="19"/>
        <v>11100</v>
      </c>
      <c r="J239" s="91"/>
      <c r="K239" s="91">
        <f t="shared" si="20"/>
        <v>11100</v>
      </c>
      <c r="L239" s="91">
        <v>6000</v>
      </c>
      <c r="M239" s="91">
        <f t="shared" si="21"/>
        <v>17100</v>
      </c>
      <c r="N239" s="91"/>
      <c r="O239" s="91"/>
      <c r="P239" s="211">
        <f t="shared" si="22"/>
        <v>17100</v>
      </c>
    </row>
    <row r="240" spans="1:16" ht="27" customHeight="1">
      <c r="A240" s="27" t="s">
        <v>288</v>
      </c>
      <c r="B240" s="132">
        <v>466</v>
      </c>
      <c r="C240" s="67" t="s">
        <v>112</v>
      </c>
      <c r="D240" s="67"/>
      <c r="E240" s="69"/>
      <c r="F240" s="85">
        <f>SUM(F241)</f>
        <v>0</v>
      </c>
      <c r="G240" s="91"/>
      <c r="H240" s="91"/>
      <c r="I240" s="85">
        <f t="shared" si="19"/>
        <v>0</v>
      </c>
      <c r="J240" s="91"/>
      <c r="K240" s="90">
        <f t="shared" si="20"/>
        <v>0</v>
      </c>
      <c r="L240" s="91"/>
      <c r="M240" s="91">
        <f t="shared" si="21"/>
        <v>0</v>
      </c>
      <c r="N240" s="91"/>
      <c r="O240" s="91"/>
      <c r="P240" s="211">
        <f t="shared" si="22"/>
        <v>0</v>
      </c>
    </row>
    <row r="241" spans="1:16" ht="48" customHeight="1">
      <c r="A241" s="27" t="s">
        <v>500</v>
      </c>
      <c r="B241" s="132">
        <v>466</v>
      </c>
      <c r="C241" s="67" t="s">
        <v>333</v>
      </c>
      <c r="D241" s="69"/>
      <c r="E241" s="69"/>
      <c r="F241" s="85">
        <f>F242+F244</f>
        <v>0</v>
      </c>
      <c r="G241" s="91"/>
      <c r="H241" s="91"/>
      <c r="I241" s="85">
        <f t="shared" si="19"/>
        <v>0</v>
      </c>
      <c r="J241" s="91"/>
      <c r="K241" s="90">
        <f t="shared" si="20"/>
        <v>0</v>
      </c>
      <c r="L241" s="91"/>
      <c r="M241" s="91">
        <f t="shared" si="21"/>
        <v>0</v>
      </c>
      <c r="N241" s="91"/>
      <c r="O241" s="91"/>
      <c r="P241" s="211">
        <f t="shared" si="22"/>
        <v>0</v>
      </c>
    </row>
    <row r="242" spans="1:16" ht="36" customHeight="1">
      <c r="A242" s="28" t="s">
        <v>209</v>
      </c>
      <c r="B242" s="132">
        <v>466</v>
      </c>
      <c r="C242" s="99" t="s">
        <v>112</v>
      </c>
      <c r="D242" s="69" t="s">
        <v>505</v>
      </c>
      <c r="E242" s="69"/>
      <c r="F242" s="70">
        <f>F243</f>
        <v>0</v>
      </c>
      <c r="G242" s="91"/>
      <c r="H242" s="91"/>
      <c r="I242" s="85">
        <f t="shared" si="19"/>
        <v>0</v>
      </c>
      <c r="J242" s="91"/>
      <c r="K242" s="90">
        <f t="shared" si="20"/>
        <v>0</v>
      </c>
      <c r="L242" s="91"/>
      <c r="M242" s="91">
        <f t="shared" si="21"/>
        <v>0</v>
      </c>
      <c r="N242" s="91"/>
      <c r="O242" s="91"/>
      <c r="P242" s="211">
        <f t="shared" si="22"/>
        <v>0</v>
      </c>
    </row>
    <row r="243" spans="1:16" ht="36" customHeight="1">
      <c r="A243" s="28" t="s">
        <v>192</v>
      </c>
      <c r="B243" s="132">
        <v>466</v>
      </c>
      <c r="C243" s="99" t="s">
        <v>112</v>
      </c>
      <c r="D243" s="69" t="s">
        <v>505</v>
      </c>
      <c r="E243" s="69" t="s">
        <v>583</v>
      </c>
      <c r="F243" s="70">
        <v>0</v>
      </c>
      <c r="G243" s="91"/>
      <c r="H243" s="91"/>
      <c r="I243" s="85">
        <f t="shared" si="19"/>
        <v>0</v>
      </c>
      <c r="J243" s="91"/>
      <c r="K243" s="90">
        <f t="shared" si="20"/>
        <v>0</v>
      </c>
      <c r="L243" s="91"/>
      <c r="M243" s="91">
        <f t="shared" si="21"/>
        <v>0</v>
      </c>
      <c r="N243" s="91"/>
      <c r="O243" s="91"/>
      <c r="P243" s="211">
        <f t="shared" si="22"/>
        <v>0</v>
      </c>
    </row>
    <row r="244" spans="1:16" ht="36" customHeight="1">
      <c r="A244" s="22" t="s">
        <v>503</v>
      </c>
      <c r="B244" s="132">
        <v>466</v>
      </c>
      <c r="C244" s="99" t="s">
        <v>112</v>
      </c>
      <c r="D244" s="69" t="s">
        <v>562</v>
      </c>
      <c r="E244" s="69"/>
      <c r="F244" s="70">
        <f>SUM(F245)</f>
        <v>0</v>
      </c>
      <c r="G244" s="91"/>
      <c r="H244" s="91"/>
      <c r="I244" s="85">
        <f t="shared" si="19"/>
        <v>0</v>
      </c>
      <c r="J244" s="91"/>
      <c r="K244" s="90">
        <f t="shared" si="20"/>
        <v>0</v>
      </c>
      <c r="L244" s="91"/>
      <c r="M244" s="91">
        <f t="shared" si="21"/>
        <v>0</v>
      </c>
      <c r="N244" s="91"/>
      <c r="O244" s="91"/>
      <c r="P244" s="211">
        <f t="shared" si="22"/>
        <v>0</v>
      </c>
    </row>
    <row r="245" spans="1:16" ht="16.5" customHeight="1">
      <c r="A245" s="22" t="s">
        <v>192</v>
      </c>
      <c r="B245" s="132">
        <v>466</v>
      </c>
      <c r="C245" s="99" t="s">
        <v>112</v>
      </c>
      <c r="D245" s="69" t="s">
        <v>504</v>
      </c>
      <c r="E245" s="69" t="s">
        <v>191</v>
      </c>
      <c r="F245" s="70">
        <v>0</v>
      </c>
      <c r="G245" s="91"/>
      <c r="H245" s="91"/>
      <c r="I245" s="85">
        <f t="shared" si="19"/>
        <v>0</v>
      </c>
      <c r="J245" s="91"/>
      <c r="K245" s="90">
        <f t="shared" si="20"/>
        <v>0</v>
      </c>
      <c r="L245" s="91"/>
      <c r="M245" s="91">
        <f t="shared" si="21"/>
        <v>0</v>
      </c>
      <c r="N245" s="91"/>
      <c r="O245" s="91"/>
      <c r="P245" s="211">
        <f t="shared" si="22"/>
        <v>0</v>
      </c>
    </row>
    <row r="246" spans="1:16" ht="24" customHeight="1">
      <c r="A246" s="27" t="s">
        <v>591</v>
      </c>
      <c r="B246" s="129">
        <v>466</v>
      </c>
      <c r="C246" s="81" t="s">
        <v>581</v>
      </c>
      <c r="D246" s="69"/>
      <c r="E246" s="69"/>
      <c r="F246" s="85">
        <f>F247+F249</f>
        <v>6450</v>
      </c>
      <c r="G246" s="85">
        <f>G247+G249</f>
        <v>1064</v>
      </c>
      <c r="H246" s="85"/>
      <c r="I246" s="85">
        <f>F246+G246+H246</f>
        <v>7514</v>
      </c>
      <c r="J246" s="85">
        <f>J247+J249</f>
        <v>26597.5</v>
      </c>
      <c r="K246" s="90">
        <f t="shared" si="20"/>
        <v>34111.5</v>
      </c>
      <c r="L246" s="90">
        <f>L247</f>
        <v>5300</v>
      </c>
      <c r="M246" s="90">
        <f>K246+L246</f>
        <v>39411.5</v>
      </c>
      <c r="N246" s="90">
        <f>N249</f>
        <v>14099.8</v>
      </c>
      <c r="O246" s="90">
        <f>O247+O249</f>
        <v>4575</v>
      </c>
      <c r="P246" s="211">
        <f t="shared" si="22"/>
        <v>58086.3</v>
      </c>
    </row>
    <row r="247" spans="1:16" ht="27.75" customHeight="1">
      <c r="A247" s="28" t="s">
        <v>209</v>
      </c>
      <c r="B247" s="132">
        <v>466</v>
      </c>
      <c r="C247" s="99" t="s">
        <v>581</v>
      </c>
      <c r="D247" s="69" t="s">
        <v>505</v>
      </c>
      <c r="E247" s="69"/>
      <c r="F247" s="70">
        <f>F248</f>
        <v>1000</v>
      </c>
      <c r="G247" s="91"/>
      <c r="H247" s="91"/>
      <c r="I247" s="85">
        <f t="shared" si="19"/>
        <v>1000</v>
      </c>
      <c r="J247" s="91">
        <f>J248</f>
        <v>3800</v>
      </c>
      <c r="K247" s="91">
        <f t="shared" si="20"/>
        <v>4800</v>
      </c>
      <c r="L247" s="91">
        <f>L248</f>
        <v>5300</v>
      </c>
      <c r="M247" s="91">
        <f t="shared" si="21"/>
        <v>10100</v>
      </c>
      <c r="N247" s="91"/>
      <c r="O247" s="91">
        <f>O248</f>
        <v>4575</v>
      </c>
      <c r="P247" s="211">
        <f t="shared" si="22"/>
        <v>14675</v>
      </c>
    </row>
    <row r="248" spans="1:16" ht="33" customHeight="1">
      <c r="A248" s="22" t="s">
        <v>192</v>
      </c>
      <c r="B248" s="132">
        <v>466</v>
      </c>
      <c r="C248" s="99" t="s">
        <v>581</v>
      </c>
      <c r="D248" s="69" t="s">
        <v>505</v>
      </c>
      <c r="E248" s="69" t="s">
        <v>191</v>
      </c>
      <c r="F248" s="70">
        <v>1000</v>
      </c>
      <c r="G248" s="91"/>
      <c r="H248" s="91"/>
      <c r="I248" s="85">
        <f t="shared" si="19"/>
        <v>1000</v>
      </c>
      <c r="J248" s="91">
        <v>3800</v>
      </c>
      <c r="K248" s="91">
        <f t="shared" si="20"/>
        <v>4800</v>
      </c>
      <c r="L248" s="91">
        <v>5300</v>
      </c>
      <c r="M248" s="91">
        <f t="shared" si="21"/>
        <v>10100</v>
      </c>
      <c r="N248" s="91"/>
      <c r="O248" s="91">
        <v>4575</v>
      </c>
      <c r="P248" s="211">
        <f t="shared" si="22"/>
        <v>14675</v>
      </c>
    </row>
    <row r="249" spans="1:16" ht="35.25" customHeight="1">
      <c r="A249" s="27" t="s">
        <v>691</v>
      </c>
      <c r="B249" s="129">
        <v>466</v>
      </c>
      <c r="C249" s="81" t="s">
        <v>581</v>
      </c>
      <c r="D249" s="67" t="s">
        <v>661</v>
      </c>
      <c r="E249" s="67"/>
      <c r="F249" s="85">
        <f>F252+F253</f>
        <v>5450</v>
      </c>
      <c r="G249" s="90">
        <f>G250</f>
        <v>1064</v>
      </c>
      <c r="H249" s="90"/>
      <c r="I249" s="85">
        <f t="shared" si="19"/>
        <v>6514</v>
      </c>
      <c r="J249" s="90">
        <f>J250</f>
        <v>22797.5</v>
      </c>
      <c r="K249" s="90">
        <f t="shared" si="20"/>
        <v>29311.5</v>
      </c>
      <c r="L249" s="91"/>
      <c r="M249" s="90">
        <f t="shared" si="21"/>
        <v>29311.5</v>
      </c>
      <c r="N249" s="90">
        <f>N250</f>
        <v>14099.8</v>
      </c>
      <c r="O249" s="90">
        <f>O250</f>
        <v>0</v>
      </c>
      <c r="P249" s="211">
        <f t="shared" si="22"/>
        <v>43411.3</v>
      </c>
    </row>
    <row r="250" spans="1:16" ht="28.5" customHeight="1">
      <c r="A250" s="27" t="s">
        <v>659</v>
      </c>
      <c r="B250" s="129">
        <v>466</v>
      </c>
      <c r="C250" s="67" t="s">
        <v>590</v>
      </c>
      <c r="D250" s="67" t="s">
        <v>655</v>
      </c>
      <c r="E250" s="67"/>
      <c r="F250" s="85">
        <f>F251</f>
        <v>5450</v>
      </c>
      <c r="G250" s="91">
        <f>G252+G253</f>
        <v>1064</v>
      </c>
      <c r="H250" s="91"/>
      <c r="I250" s="85">
        <f t="shared" si="19"/>
        <v>6514</v>
      </c>
      <c r="J250" s="90">
        <f>J251</f>
        <v>22797.5</v>
      </c>
      <c r="K250" s="90">
        <f t="shared" si="20"/>
        <v>29311.5</v>
      </c>
      <c r="L250" s="91"/>
      <c r="M250" s="90">
        <f t="shared" si="21"/>
        <v>29311.5</v>
      </c>
      <c r="N250" s="90">
        <f>N254</f>
        <v>14099.8</v>
      </c>
      <c r="O250" s="90">
        <f>O251</f>
        <v>0</v>
      </c>
      <c r="P250" s="211">
        <f t="shared" si="22"/>
        <v>43411.3</v>
      </c>
    </row>
    <row r="251" spans="1:16" ht="32.25" customHeight="1">
      <c r="A251" s="22" t="s">
        <v>660</v>
      </c>
      <c r="B251" s="132">
        <v>466</v>
      </c>
      <c r="C251" s="99" t="s">
        <v>581</v>
      </c>
      <c r="D251" s="69" t="s">
        <v>654</v>
      </c>
      <c r="E251" s="69"/>
      <c r="F251" s="70">
        <f>F252+F253</f>
        <v>5450</v>
      </c>
      <c r="G251" s="91">
        <f>G253</f>
        <v>1064</v>
      </c>
      <c r="H251" s="91"/>
      <c r="I251" s="70">
        <f t="shared" si="19"/>
        <v>6514</v>
      </c>
      <c r="J251" s="91">
        <f>J252</f>
        <v>22797.5</v>
      </c>
      <c r="K251" s="90">
        <f t="shared" si="20"/>
        <v>29311.5</v>
      </c>
      <c r="L251" s="91"/>
      <c r="M251" s="91">
        <f t="shared" si="21"/>
        <v>29311.5</v>
      </c>
      <c r="N251" s="91"/>
      <c r="O251" s="91">
        <f>O253</f>
        <v>0</v>
      </c>
      <c r="P251" s="211">
        <f t="shared" si="22"/>
        <v>29311.5</v>
      </c>
    </row>
    <row r="252" spans="1:16" ht="22.5" customHeight="1">
      <c r="A252" s="22" t="s">
        <v>646</v>
      </c>
      <c r="B252" s="132">
        <v>466</v>
      </c>
      <c r="C252" s="99" t="s">
        <v>581</v>
      </c>
      <c r="D252" s="69" t="s">
        <v>627</v>
      </c>
      <c r="E252" s="69" t="s">
        <v>191</v>
      </c>
      <c r="F252" s="70"/>
      <c r="G252" s="91"/>
      <c r="H252" s="91"/>
      <c r="I252" s="70">
        <f t="shared" si="19"/>
        <v>0</v>
      </c>
      <c r="J252" s="91">
        <v>22797.5</v>
      </c>
      <c r="K252" s="90">
        <f t="shared" si="20"/>
        <v>22797.5</v>
      </c>
      <c r="L252" s="91"/>
      <c r="M252" s="91">
        <f t="shared" si="21"/>
        <v>22797.5</v>
      </c>
      <c r="N252" s="91"/>
      <c r="O252" s="91"/>
      <c r="P252" s="211">
        <f t="shared" si="22"/>
        <v>22797.5</v>
      </c>
    </row>
    <row r="253" spans="1:16" ht="24.75" customHeight="1">
      <c r="A253" s="22" t="s">
        <v>645</v>
      </c>
      <c r="B253" s="132">
        <v>466</v>
      </c>
      <c r="C253" s="99" t="s">
        <v>581</v>
      </c>
      <c r="D253" s="69" t="s">
        <v>628</v>
      </c>
      <c r="E253" s="69" t="s">
        <v>191</v>
      </c>
      <c r="F253" s="70">
        <v>5450</v>
      </c>
      <c r="G253" s="91">
        <v>1064</v>
      </c>
      <c r="H253" s="91"/>
      <c r="I253" s="70">
        <f t="shared" si="19"/>
        <v>6514</v>
      </c>
      <c r="J253" s="91"/>
      <c r="K253" s="90">
        <f t="shared" si="20"/>
        <v>6514</v>
      </c>
      <c r="L253" s="91"/>
      <c r="M253" s="91">
        <f t="shared" si="21"/>
        <v>6514</v>
      </c>
      <c r="N253" s="91"/>
      <c r="O253" s="91"/>
      <c r="P253" s="211">
        <f t="shared" si="22"/>
        <v>6514</v>
      </c>
    </row>
    <row r="254" spans="1:16" ht="24.75" customHeight="1">
      <c r="A254" s="22" t="s">
        <v>646</v>
      </c>
      <c r="B254" s="132">
        <v>466</v>
      </c>
      <c r="C254" s="99" t="s">
        <v>581</v>
      </c>
      <c r="D254" s="69" t="s">
        <v>796</v>
      </c>
      <c r="E254" s="69" t="s">
        <v>191</v>
      </c>
      <c r="F254" s="70"/>
      <c r="G254" s="91"/>
      <c r="H254" s="91"/>
      <c r="I254" s="70"/>
      <c r="J254" s="91"/>
      <c r="K254" s="90"/>
      <c r="L254" s="91"/>
      <c r="M254" s="91"/>
      <c r="N254" s="91">
        <v>14099.8</v>
      </c>
      <c r="O254" s="91"/>
      <c r="P254" s="211">
        <f t="shared" si="22"/>
        <v>14099.8</v>
      </c>
    </row>
    <row r="255" spans="1:16" ht="26.25" customHeight="1">
      <c r="A255" s="40" t="s">
        <v>291</v>
      </c>
      <c r="B255" s="129">
        <v>466</v>
      </c>
      <c r="C255" s="99"/>
      <c r="D255" s="69"/>
      <c r="E255" s="69"/>
      <c r="F255" s="85">
        <f>F258</f>
        <v>1000</v>
      </c>
      <c r="G255" s="90"/>
      <c r="H255" s="90"/>
      <c r="I255" s="85">
        <f t="shared" si="19"/>
        <v>1000</v>
      </c>
      <c r="J255" s="90"/>
      <c r="K255" s="90">
        <f t="shared" si="20"/>
        <v>1000</v>
      </c>
      <c r="L255" s="90">
        <f>L256+L257+L258</f>
        <v>11253</v>
      </c>
      <c r="M255" s="90">
        <f>K255+L255</f>
        <v>12253</v>
      </c>
      <c r="N255" s="90"/>
      <c r="O255" s="90">
        <f>O258</f>
        <v>753</v>
      </c>
      <c r="P255" s="211">
        <f t="shared" si="22"/>
        <v>13006</v>
      </c>
    </row>
    <row r="256" spans="1:16" ht="26.25" customHeight="1">
      <c r="A256" s="28" t="s">
        <v>782</v>
      </c>
      <c r="B256" s="132">
        <v>466</v>
      </c>
      <c r="C256" s="99" t="s">
        <v>470</v>
      </c>
      <c r="D256" s="69" t="s">
        <v>452</v>
      </c>
      <c r="E256" s="69" t="s">
        <v>191</v>
      </c>
      <c r="F256" s="85"/>
      <c r="G256" s="90"/>
      <c r="H256" s="90"/>
      <c r="I256" s="85"/>
      <c r="J256" s="90"/>
      <c r="K256" s="90"/>
      <c r="L256" s="91">
        <v>2958</v>
      </c>
      <c r="M256" s="91">
        <f t="shared" ref="M256:M257" si="24">K256+L256</f>
        <v>2958</v>
      </c>
      <c r="N256" s="91"/>
      <c r="O256" s="91"/>
      <c r="P256" s="211">
        <f t="shared" si="22"/>
        <v>2958</v>
      </c>
    </row>
    <row r="257" spans="1:16" ht="26.25" customHeight="1">
      <c r="A257" s="28" t="s">
        <v>781</v>
      </c>
      <c r="B257" s="132">
        <v>466</v>
      </c>
      <c r="C257" s="68" t="s">
        <v>336</v>
      </c>
      <c r="D257" s="69" t="s">
        <v>557</v>
      </c>
      <c r="E257" s="69" t="s">
        <v>191</v>
      </c>
      <c r="F257" s="85"/>
      <c r="G257" s="90"/>
      <c r="H257" s="90"/>
      <c r="I257" s="85"/>
      <c r="J257" s="90"/>
      <c r="K257" s="90"/>
      <c r="L257" s="91">
        <v>7795</v>
      </c>
      <c r="M257" s="91">
        <f t="shared" si="24"/>
        <v>7795</v>
      </c>
      <c r="N257" s="91"/>
      <c r="O257" s="91"/>
      <c r="P257" s="211">
        <f t="shared" si="22"/>
        <v>7795</v>
      </c>
    </row>
    <row r="258" spans="1:16" ht="25.5" customHeight="1">
      <c r="A258" s="28" t="s">
        <v>209</v>
      </c>
      <c r="B258" s="132">
        <v>466</v>
      </c>
      <c r="C258" s="99" t="s">
        <v>611</v>
      </c>
      <c r="D258" s="69" t="s">
        <v>505</v>
      </c>
      <c r="E258" s="69"/>
      <c r="F258" s="70">
        <f>F259</f>
        <v>1000</v>
      </c>
      <c r="G258" s="91"/>
      <c r="H258" s="91"/>
      <c r="I258" s="85">
        <f t="shared" si="19"/>
        <v>1000</v>
      </c>
      <c r="J258" s="91"/>
      <c r="K258" s="90">
        <f t="shared" si="20"/>
        <v>1000</v>
      </c>
      <c r="L258" s="90">
        <f>L259</f>
        <v>500</v>
      </c>
      <c r="M258" s="90">
        <f t="shared" si="21"/>
        <v>1500</v>
      </c>
      <c r="N258" s="90"/>
      <c r="O258" s="91">
        <f>O259</f>
        <v>753</v>
      </c>
      <c r="P258" s="211">
        <f t="shared" si="22"/>
        <v>2253</v>
      </c>
    </row>
    <row r="259" spans="1:16" ht="30.75" customHeight="1">
      <c r="A259" s="28" t="s">
        <v>192</v>
      </c>
      <c r="B259" s="132">
        <v>466</v>
      </c>
      <c r="C259" s="99" t="s">
        <v>611</v>
      </c>
      <c r="D259" s="69" t="s">
        <v>505</v>
      </c>
      <c r="E259" s="69" t="s">
        <v>191</v>
      </c>
      <c r="F259" s="70">
        <v>1000</v>
      </c>
      <c r="G259" s="91"/>
      <c r="H259" s="91"/>
      <c r="I259" s="85">
        <f t="shared" si="19"/>
        <v>1000</v>
      </c>
      <c r="J259" s="91"/>
      <c r="K259" s="90">
        <f t="shared" si="20"/>
        <v>1000</v>
      </c>
      <c r="L259" s="91">
        <v>500</v>
      </c>
      <c r="M259" s="91">
        <f t="shared" si="21"/>
        <v>1500</v>
      </c>
      <c r="N259" s="91"/>
      <c r="O259" s="91">
        <v>753</v>
      </c>
      <c r="P259" s="211">
        <f t="shared" si="22"/>
        <v>2253</v>
      </c>
    </row>
    <row r="260" spans="1:16" ht="26.25" customHeight="1">
      <c r="A260" s="27" t="s">
        <v>289</v>
      </c>
      <c r="B260" s="129">
        <v>466</v>
      </c>
      <c r="C260" s="66" t="s">
        <v>102</v>
      </c>
      <c r="D260" s="67"/>
      <c r="E260" s="67"/>
      <c r="F260" s="85">
        <f>F261</f>
        <v>1000</v>
      </c>
      <c r="G260" s="90">
        <f>G261</f>
        <v>-0.5</v>
      </c>
      <c r="H260" s="90"/>
      <c r="I260" s="85">
        <f t="shared" si="19"/>
        <v>999.5</v>
      </c>
      <c r="J260" s="90"/>
      <c r="K260" s="90">
        <f t="shared" si="20"/>
        <v>999.5</v>
      </c>
      <c r="L260" s="91"/>
      <c r="M260" s="91">
        <f t="shared" si="21"/>
        <v>999.5</v>
      </c>
      <c r="N260" s="91"/>
      <c r="O260" s="90">
        <f>O261</f>
        <v>1500</v>
      </c>
      <c r="P260" s="211">
        <f t="shared" si="22"/>
        <v>2499.5</v>
      </c>
    </row>
    <row r="261" spans="1:16" ht="27.75" customHeight="1">
      <c r="A261" s="28" t="s">
        <v>209</v>
      </c>
      <c r="B261" s="132">
        <v>466</v>
      </c>
      <c r="C261" s="68" t="s">
        <v>102</v>
      </c>
      <c r="D261" s="69" t="s">
        <v>505</v>
      </c>
      <c r="E261" s="69"/>
      <c r="F261" s="70">
        <f>F262</f>
        <v>1000</v>
      </c>
      <c r="G261" s="91">
        <f>G262</f>
        <v>-0.5</v>
      </c>
      <c r="H261" s="91"/>
      <c r="I261" s="85">
        <f t="shared" si="19"/>
        <v>999.5</v>
      </c>
      <c r="J261" s="91"/>
      <c r="K261" s="90">
        <f t="shared" si="20"/>
        <v>999.5</v>
      </c>
      <c r="L261" s="91"/>
      <c r="M261" s="91">
        <f t="shared" si="21"/>
        <v>999.5</v>
      </c>
      <c r="N261" s="91"/>
      <c r="O261" s="91">
        <f>O262</f>
        <v>1500</v>
      </c>
      <c r="P261" s="211">
        <f t="shared" si="22"/>
        <v>2499.5</v>
      </c>
    </row>
    <row r="262" spans="1:16" ht="33.75" customHeight="1">
      <c r="A262" s="28" t="s">
        <v>192</v>
      </c>
      <c r="B262" s="132">
        <v>466</v>
      </c>
      <c r="C262" s="68" t="s">
        <v>102</v>
      </c>
      <c r="D262" s="69" t="s">
        <v>505</v>
      </c>
      <c r="E262" s="69" t="s">
        <v>191</v>
      </c>
      <c r="F262" s="70">
        <v>1000</v>
      </c>
      <c r="G262" s="91">
        <v>-0.5</v>
      </c>
      <c r="H262" s="91"/>
      <c r="I262" s="85">
        <f t="shared" si="19"/>
        <v>999.5</v>
      </c>
      <c r="J262" s="91"/>
      <c r="K262" s="90">
        <f t="shared" si="20"/>
        <v>999.5</v>
      </c>
      <c r="L262" s="91"/>
      <c r="M262" s="91">
        <f t="shared" si="21"/>
        <v>999.5</v>
      </c>
      <c r="N262" s="91"/>
      <c r="O262" s="91">
        <v>1500</v>
      </c>
      <c r="P262" s="211">
        <f t="shared" si="22"/>
        <v>2499.5</v>
      </c>
    </row>
    <row r="263" spans="1:16" ht="36" hidden="1" customHeight="1">
      <c r="A263" s="40" t="s">
        <v>7</v>
      </c>
      <c r="B263" s="129">
        <v>466</v>
      </c>
      <c r="C263" s="69" t="s">
        <v>103</v>
      </c>
      <c r="D263" s="67" t="s">
        <v>354</v>
      </c>
      <c r="E263" s="69"/>
      <c r="F263" s="85">
        <f>F264</f>
        <v>1026.7</v>
      </c>
      <c r="G263" s="90">
        <f>G264</f>
        <v>-323.83</v>
      </c>
      <c r="H263" s="90"/>
      <c r="I263" s="85">
        <f t="shared" si="19"/>
        <v>702.87000000000012</v>
      </c>
      <c r="J263" s="90"/>
      <c r="K263" s="90">
        <f t="shared" si="20"/>
        <v>702.87000000000012</v>
      </c>
      <c r="L263" s="91"/>
      <c r="M263" s="91">
        <f t="shared" si="21"/>
        <v>702.87000000000012</v>
      </c>
      <c r="N263" s="91"/>
      <c r="O263" s="91"/>
      <c r="P263" s="211">
        <f t="shared" si="22"/>
        <v>702.87000000000012</v>
      </c>
    </row>
    <row r="264" spans="1:16" ht="42.75" hidden="1" customHeight="1">
      <c r="A264" s="28" t="s">
        <v>741</v>
      </c>
      <c r="B264" s="132">
        <v>466</v>
      </c>
      <c r="C264" s="69" t="s">
        <v>103</v>
      </c>
      <c r="D264" s="69" t="s">
        <v>607</v>
      </c>
      <c r="E264" s="69"/>
      <c r="F264" s="70">
        <f>F265+F266</f>
        <v>1026.7</v>
      </c>
      <c r="G264" s="91">
        <f>G265+G266</f>
        <v>-323.83</v>
      </c>
      <c r="H264" s="91"/>
      <c r="I264" s="85">
        <f t="shared" si="19"/>
        <v>702.87000000000012</v>
      </c>
      <c r="J264" s="91"/>
      <c r="K264" s="90">
        <f t="shared" si="20"/>
        <v>702.87000000000012</v>
      </c>
      <c r="L264" s="91"/>
      <c r="M264" s="91">
        <f t="shared" si="21"/>
        <v>702.87000000000012</v>
      </c>
      <c r="N264" s="91"/>
      <c r="O264" s="91"/>
      <c r="P264" s="211">
        <f t="shared" si="22"/>
        <v>702.87000000000012</v>
      </c>
    </row>
    <row r="265" spans="1:16" ht="42.75" hidden="1" customHeight="1">
      <c r="A265" s="22" t="s">
        <v>609</v>
      </c>
      <c r="B265" s="132">
        <v>466</v>
      </c>
      <c r="C265" s="69" t="s">
        <v>103</v>
      </c>
      <c r="D265" s="69" t="s">
        <v>606</v>
      </c>
      <c r="E265" s="69" t="s">
        <v>191</v>
      </c>
      <c r="F265" s="70">
        <v>1026.7</v>
      </c>
      <c r="G265" s="91">
        <v>-324.33</v>
      </c>
      <c r="H265" s="91"/>
      <c r="I265" s="85">
        <f t="shared" si="19"/>
        <v>702.37000000000012</v>
      </c>
      <c r="J265" s="91"/>
      <c r="K265" s="90">
        <f t="shared" si="20"/>
        <v>702.37000000000012</v>
      </c>
      <c r="L265" s="91"/>
      <c r="M265" s="91">
        <f t="shared" si="21"/>
        <v>702.37000000000012</v>
      </c>
      <c r="N265" s="91"/>
      <c r="O265" s="91"/>
      <c r="P265" s="211">
        <f t="shared" si="22"/>
        <v>702.37000000000012</v>
      </c>
    </row>
    <row r="266" spans="1:16" ht="42.75" hidden="1" customHeight="1">
      <c r="A266" s="22" t="s">
        <v>610</v>
      </c>
      <c r="B266" s="132">
        <v>466</v>
      </c>
      <c r="C266" s="69" t="s">
        <v>103</v>
      </c>
      <c r="D266" s="69" t="s">
        <v>608</v>
      </c>
      <c r="E266" s="69" t="s">
        <v>191</v>
      </c>
      <c r="F266" s="70"/>
      <c r="G266" s="91">
        <v>0.5</v>
      </c>
      <c r="H266" s="91"/>
      <c r="I266" s="85">
        <f t="shared" si="19"/>
        <v>0.5</v>
      </c>
      <c r="J266" s="91"/>
      <c r="K266" s="90">
        <f t="shared" si="20"/>
        <v>0.5</v>
      </c>
      <c r="L266" s="91"/>
      <c r="M266" s="91">
        <f t="shared" si="21"/>
        <v>0.5</v>
      </c>
      <c r="N266" s="91"/>
      <c r="O266" s="91"/>
      <c r="P266" s="211">
        <f t="shared" si="22"/>
        <v>0.5</v>
      </c>
    </row>
    <row r="267" spans="1:16" ht="23.25" hidden="1" customHeight="1">
      <c r="A267" s="27" t="s">
        <v>632</v>
      </c>
      <c r="B267" s="129">
        <v>466</v>
      </c>
      <c r="C267" s="67" t="s">
        <v>219</v>
      </c>
      <c r="D267" s="67"/>
      <c r="E267" s="67"/>
      <c r="F267" s="85">
        <f>F268</f>
        <v>2381</v>
      </c>
      <c r="G267" s="91">
        <f>G268</f>
        <v>661</v>
      </c>
      <c r="H267" s="91"/>
      <c r="I267" s="85">
        <f t="shared" si="19"/>
        <v>3042</v>
      </c>
      <c r="J267" s="90">
        <f>J268</f>
        <v>11336.9</v>
      </c>
      <c r="K267" s="90">
        <f t="shared" si="20"/>
        <v>14378.9</v>
      </c>
      <c r="L267" s="91"/>
      <c r="M267" s="91">
        <f t="shared" si="21"/>
        <v>14378.9</v>
      </c>
      <c r="N267" s="91"/>
      <c r="O267" s="91"/>
      <c r="P267" s="211">
        <f t="shared" si="22"/>
        <v>14378.9</v>
      </c>
    </row>
    <row r="268" spans="1:16" ht="36" hidden="1" customHeight="1">
      <c r="A268" s="27" t="s">
        <v>688</v>
      </c>
      <c r="B268" s="144">
        <v>466</v>
      </c>
      <c r="C268" s="66" t="s">
        <v>98</v>
      </c>
      <c r="D268" s="67" t="s">
        <v>358</v>
      </c>
      <c r="E268" s="67"/>
      <c r="F268" s="85">
        <f>F269</f>
        <v>2381</v>
      </c>
      <c r="G268" s="91">
        <f>G269</f>
        <v>661</v>
      </c>
      <c r="H268" s="91"/>
      <c r="I268" s="85">
        <f t="shared" si="19"/>
        <v>3042</v>
      </c>
      <c r="J268" s="90">
        <f>J269</f>
        <v>11336.9</v>
      </c>
      <c r="K268" s="90">
        <f t="shared" si="20"/>
        <v>14378.9</v>
      </c>
      <c r="L268" s="91"/>
      <c r="M268" s="91">
        <f t="shared" si="21"/>
        <v>14378.9</v>
      </c>
      <c r="N268" s="91"/>
      <c r="O268" s="91"/>
      <c r="P268" s="211">
        <f t="shared" si="22"/>
        <v>14378.9</v>
      </c>
    </row>
    <row r="269" spans="1:16" ht="42" hidden="1" customHeight="1">
      <c r="A269" s="22" t="s">
        <v>382</v>
      </c>
      <c r="B269" s="114">
        <v>466</v>
      </c>
      <c r="C269" s="68" t="s">
        <v>98</v>
      </c>
      <c r="D269" s="69" t="s">
        <v>419</v>
      </c>
      <c r="E269" s="69"/>
      <c r="F269" s="70">
        <f>F270+F272</f>
        <v>2381</v>
      </c>
      <c r="G269" s="91">
        <f>G271+G273</f>
        <v>661</v>
      </c>
      <c r="H269" s="91"/>
      <c r="I269" s="85">
        <f t="shared" si="19"/>
        <v>3042</v>
      </c>
      <c r="J269" s="91">
        <f>J272</f>
        <v>11336.9</v>
      </c>
      <c r="K269" s="90">
        <f t="shared" si="20"/>
        <v>14378.9</v>
      </c>
      <c r="L269" s="91"/>
      <c r="M269" s="91">
        <f t="shared" si="21"/>
        <v>14378.9</v>
      </c>
      <c r="N269" s="91"/>
      <c r="O269" s="91"/>
      <c r="P269" s="211">
        <f t="shared" si="22"/>
        <v>14378.9</v>
      </c>
    </row>
    <row r="270" spans="1:16" ht="36" hidden="1" customHeight="1">
      <c r="A270" s="22" t="s">
        <v>13</v>
      </c>
      <c r="B270" s="114">
        <v>466</v>
      </c>
      <c r="C270" s="68" t="s">
        <v>98</v>
      </c>
      <c r="D270" s="69" t="s">
        <v>561</v>
      </c>
      <c r="E270" s="67"/>
      <c r="F270" s="70">
        <f>SUM(F271)</f>
        <v>2381</v>
      </c>
      <c r="G270" s="91">
        <f>G271</f>
        <v>661</v>
      </c>
      <c r="H270" s="91"/>
      <c r="I270" s="85">
        <f t="shared" si="19"/>
        <v>3042</v>
      </c>
      <c r="J270" s="91"/>
      <c r="K270" s="90">
        <f t="shared" si="20"/>
        <v>3042</v>
      </c>
      <c r="L270" s="91"/>
      <c r="M270" s="91">
        <f t="shared" si="21"/>
        <v>3042</v>
      </c>
      <c r="N270" s="91"/>
      <c r="O270" s="91"/>
      <c r="P270" s="211">
        <f t="shared" si="22"/>
        <v>3042</v>
      </c>
    </row>
    <row r="271" spans="1:16" ht="38.25" hidden="1" customHeight="1">
      <c r="A271" s="30" t="s">
        <v>151</v>
      </c>
      <c r="B271" s="114">
        <v>466</v>
      </c>
      <c r="C271" s="68" t="s">
        <v>98</v>
      </c>
      <c r="D271" s="69" t="s">
        <v>561</v>
      </c>
      <c r="E271" s="69" t="s">
        <v>149</v>
      </c>
      <c r="F271" s="70">
        <v>2381</v>
      </c>
      <c r="G271" s="91">
        <v>661</v>
      </c>
      <c r="H271" s="91"/>
      <c r="I271" s="85">
        <f t="shared" si="19"/>
        <v>3042</v>
      </c>
      <c r="J271" s="91"/>
      <c r="K271" s="90">
        <f t="shared" si="20"/>
        <v>3042</v>
      </c>
      <c r="L271" s="91"/>
      <c r="M271" s="91">
        <f t="shared" si="21"/>
        <v>3042</v>
      </c>
      <c r="N271" s="91"/>
      <c r="O271" s="91"/>
      <c r="P271" s="211">
        <f t="shared" si="22"/>
        <v>3042</v>
      </c>
    </row>
    <row r="272" spans="1:16" ht="36" hidden="1" customHeight="1">
      <c r="A272" s="77" t="s">
        <v>549</v>
      </c>
      <c r="B272" s="114">
        <v>466</v>
      </c>
      <c r="C272" s="68" t="s">
        <v>98</v>
      </c>
      <c r="D272" s="69" t="s">
        <v>629</v>
      </c>
      <c r="E272" s="69"/>
      <c r="F272" s="70">
        <f>F273</f>
        <v>0</v>
      </c>
      <c r="G272" s="91">
        <f>G273</f>
        <v>0</v>
      </c>
      <c r="H272" s="91"/>
      <c r="I272" s="85">
        <f t="shared" si="19"/>
        <v>0</v>
      </c>
      <c r="J272" s="91">
        <f>J273</f>
        <v>11336.9</v>
      </c>
      <c r="K272" s="90">
        <f t="shared" si="20"/>
        <v>11336.9</v>
      </c>
      <c r="L272" s="91"/>
      <c r="M272" s="91">
        <f t="shared" si="21"/>
        <v>11336.9</v>
      </c>
      <c r="N272" s="91"/>
      <c r="O272" s="91"/>
      <c r="P272" s="211">
        <f t="shared" si="22"/>
        <v>11336.9</v>
      </c>
    </row>
    <row r="273" spans="1:16" ht="36" hidden="1" customHeight="1">
      <c r="A273" s="30" t="s">
        <v>151</v>
      </c>
      <c r="B273" s="114">
        <v>466</v>
      </c>
      <c r="C273" s="68" t="s">
        <v>98</v>
      </c>
      <c r="D273" s="69" t="s">
        <v>629</v>
      </c>
      <c r="E273" s="69" t="s">
        <v>149</v>
      </c>
      <c r="F273" s="70">
        <v>0</v>
      </c>
      <c r="G273" s="91"/>
      <c r="H273" s="91"/>
      <c r="I273" s="85">
        <f t="shared" si="19"/>
        <v>0</v>
      </c>
      <c r="J273" s="91">
        <v>11336.9</v>
      </c>
      <c r="K273" s="90">
        <f t="shared" si="20"/>
        <v>11336.9</v>
      </c>
      <c r="L273" s="91"/>
      <c r="M273" s="91">
        <f t="shared" si="21"/>
        <v>11336.9</v>
      </c>
      <c r="N273" s="91"/>
      <c r="O273" s="91"/>
      <c r="P273" s="211">
        <f t="shared" si="22"/>
        <v>11336.9</v>
      </c>
    </row>
    <row r="274" spans="1:16" s="3" customFormat="1" ht="22.5" hidden="1" customHeight="1">
      <c r="A274" s="27" t="s">
        <v>97</v>
      </c>
      <c r="B274" s="67" t="s">
        <v>612</v>
      </c>
      <c r="C274" s="67" t="s">
        <v>613</v>
      </c>
      <c r="D274" s="67"/>
      <c r="E274" s="67"/>
      <c r="F274" s="85">
        <f>F275</f>
        <v>1000</v>
      </c>
      <c r="G274" s="91"/>
      <c r="H274" s="91"/>
      <c r="I274" s="85">
        <f t="shared" ref="I274:I333" si="25">F274+G274+H274</f>
        <v>1000</v>
      </c>
      <c r="J274" s="91"/>
      <c r="K274" s="90">
        <f t="shared" si="20"/>
        <v>1000</v>
      </c>
      <c r="L274" s="147"/>
      <c r="M274" s="91">
        <f t="shared" si="21"/>
        <v>1000</v>
      </c>
      <c r="N274" s="91"/>
      <c r="O274" s="91"/>
      <c r="P274" s="211">
        <f t="shared" si="22"/>
        <v>1000</v>
      </c>
    </row>
    <row r="275" spans="1:16" s="3" customFormat="1" ht="24.75" hidden="1" customHeight="1">
      <c r="A275" s="28" t="s">
        <v>209</v>
      </c>
      <c r="B275" s="132">
        <v>466</v>
      </c>
      <c r="C275" s="69" t="s">
        <v>613</v>
      </c>
      <c r="D275" s="69" t="s">
        <v>505</v>
      </c>
      <c r="E275" s="69"/>
      <c r="F275" s="70">
        <f>F276</f>
        <v>1000</v>
      </c>
      <c r="G275" s="91"/>
      <c r="H275" s="91"/>
      <c r="I275" s="85">
        <f t="shared" si="25"/>
        <v>1000</v>
      </c>
      <c r="J275" s="91"/>
      <c r="K275" s="90">
        <f t="shared" ref="K275:K338" si="26">I275+J275</f>
        <v>1000</v>
      </c>
      <c r="L275" s="147"/>
      <c r="M275" s="91">
        <f t="shared" ref="M275:M338" si="27">K275+L275</f>
        <v>1000</v>
      </c>
      <c r="N275" s="91"/>
      <c r="O275" s="91"/>
      <c r="P275" s="211">
        <f t="shared" si="22"/>
        <v>1000</v>
      </c>
    </row>
    <row r="276" spans="1:16" s="3" customFormat="1" ht="30" hidden="1" customHeight="1">
      <c r="A276" s="28" t="s">
        <v>192</v>
      </c>
      <c r="B276" s="132">
        <v>466</v>
      </c>
      <c r="C276" s="69" t="s">
        <v>613</v>
      </c>
      <c r="D276" s="69" t="s">
        <v>505</v>
      </c>
      <c r="E276" s="69" t="s">
        <v>191</v>
      </c>
      <c r="F276" s="70">
        <v>1000</v>
      </c>
      <c r="G276" s="91"/>
      <c r="H276" s="91"/>
      <c r="I276" s="85">
        <f t="shared" si="25"/>
        <v>1000</v>
      </c>
      <c r="J276" s="91"/>
      <c r="K276" s="90">
        <f t="shared" si="26"/>
        <v>1000</v>
      </c>
      <c r="L276" s="147"/>
      <c r="M276" s="91">
        <f t="shared" si="27"/>
        <v>1000</v>
      </c>
      <c r="N276" s="91"/>
      <c r="O276" s="91"/>
      <c r="P276" s="211">
        <f t="shared" si="22"/>
        <v>1000</v>
      </c>
    </row>
    <row r="277" spans="1:16" ht="28.5" customHeight="1">
      <c r="A277" s="62" t="s">
        <v>334</v>
      </c>
      <c r="B277" s="144">
        <v>475</v>
      </c>
      <c r="C277" s="68"/>
      <c r="D277" s="69"/>
      <c r="E277" s="69"/>
      <c r="F277" s="85">
        <f>SUM(F278,F323,F329)</f>
        <v>474981.4</v>
      </c>
      <c r="G277" s="90">
        <f>G278</f>
        <v>32414.315999999999</v>
      </c>
      <c r="H277" s="90">
        <f>H278</f>
        <v>13348.5</v>
      </c>
      <c r="I277" s="85">
        <f t="shared" si="25"/>
        <v>520744.21600000001</v>
      </c>
      <c r="J277" s="85">
        <f>J278+J323+J329</f>
        <v>1089.8</v>
      </c>
      <c r="K277" s="90">
        <f t="shared" si="26"/>
        <v>521834.016</v>
      </c>
      <c r="L277" s="90">
        <f>L278</f>
        <v>10847</v>
      </c>
      <c r="M277" s="90">
        <f t="shared" si="27"/>
        <v>532681.01600000006</v>
      </c>
      <c r="N277" s="90">
        <f>N290</f>
        <v>4474.3999999999996</v>
      </c>
      <c r="O277" s="90">
        <f>O278</f>
        <v>0</v>
      </c>
      <c r="P277" s="211">
        <f t="shared" si="22"/>
        <v>537155.41600000008</v>
      </c>
    </row>
    <row r="278" spans="1:16" ht="23.25" customHeight="1">
      <c r="A278" s="43" t="s">
        <v>163</v>
      </c>
      <c r="B278" s="144">
        <v>475</v>
      </c>
      <c r="C278" s="66" t="s">
        <v>162</v>
      </c>
      <c r="D278" s="67"/>
      <c r="E278" s="67"/>
      <c r="F278" s="85">
        <f>SUM(F279,F290,F311,F304)</f>
        <v>470795</v>
      </c>
      <c r="G278" s="90">
        <f>G290+G304</f>
        <v>32414.315999999999</v>
      </c>
      <c r="H278" s="90">
        <f>H279+H290</f>
        <v>13348.5</v>
      </c>
      <c r="I278" s="85">
        <f t="shared" si="25"/>
        <v>516557.81599999999</v>
      </c>
      <c r="J278" s="90">
        <f>J279+J290</f>
        <v>0</v>
      </c>
      <c r="K278" s="90">
        <f t="shared" si="26"/>
        <v>516557.81599999999</v>
      </c>
      <c r="L278" s="90">
        <f>L279+L290+L304</f>
        <v>10847</v>
      </c>
      <c r="M278" s="90">
        <f t="shared" si="27"/>
        <v>527404.81599999999</v>
      </c>
      <c r="N278" s="90"/>
      <c r="O278" s="90">
        <f>O290</f>
        <v>0</v>
      </c>
      <c r="P278" s="211">
        <f t="shared" si="22"/>
        <v>527404.81599999999</v>
      </c>
    </row>
    <row r="279" spans="1:16" ht="23.25" customHeight="1">
      <c r="A279" s="27" t="s">
        <v>290</v>
      </c>
      <c r="B279" s="144">
        <v>475</v>
      </c>
      <c r="C279" s="66" t="s">
        <v>335</v>
      </c>
      <c r="D279" s="67"/>
      <c r="E279" s="67"/>
      <c r="F279" s="85">
        <f>SUM(F280)</f>
        <v>158631</v>
      </c>
      <c r="G279" s="91"/>
      <c r="H279" s="90">
        <f>H280</f>
        <v>3824.5</v>
      </c>
      <c r="I279" s="85">
        <f t="shared" si="25"/>
        <v>162455.5</v>
      </c>
      <c r="J279" s="90">
        <f>J280</f>
        <v>-5600</v>
      </c>
      <c r="K279" s="90">
        <f t="shared" si="26"/>
        <v>156855.5</v>
      </c>
      <c r="L279" s="90">
        <f>L280</f>
        <v>3256</v>
      </c>
      <c r="M279" s="90">
        <f t="shared" si="27"/>
        <v>160111.5</v>
      </c>
      <c r="N279" s="90"/>
      <c r="O279" s="91"/>
      <c r="P279" s="211">
        <f t="shared" si="22"/>
        <v>160111.5</v>
      </c>
    </row>
    <row r="280" spans="1:16" s="9" customFormat="1" ht="38.25" customHeight="1">
      <c r="A280" s="111" t="s">
        <v>685</v>
      </c>
      <c r="B280" s="144">
        <v>475</v>
      </c>
      <c r="C280" s="66" t="s">
        <v>335</v>
      </c>
      <c r="D280" s="67" t="s">
        <v>265</v>
      </c>
      <c r="E280" s="69"/>
      <c r="F280" s="85">
        <f>SUM(F281)</f>
        <v>158631</v>
      </c>
      <c r="G280" s="90"/>
      <c r="H280" s="90">
        <f>H281</f>
        <v>3824.5</v>
      </c>
      <c r="I280" s="85">
        <f t="shared" si="25"/>
        <v>162455.5</v>
      </c>
      <c r="J280" s="90">
        <f>J281</f>
        <v>-5600</v>
      </c>
      <c r="K280" s="90">
        <f t="shared" si="26"/>
        <v>156855.5</v>
      </c>
      <c r="L280" s="90">
        <f>L281</f>
        <v>3256</v>
      </c>
      <c r="M280" s="90">
        <f t="shared" si="27"/>
        <v>160111.5</v>
      </c>
      <c r="N280" s="90"/>
      <c r="O280" s="90"/>
      <c r="P280" s="211">
        <f t="shared" si="22"/>
        <v>160111.5</v>
      </c>
    </row>
    <row r="281" spans="1:16" s="12" customFormat="1" ht="35.25" customHeight="1">
      <c r="A281" s="20" t="s">
        <v>14</v>
      </c>
      <c r="B281" s="144">
        <v>475</v>
      </c>
      <c r="C281" s="66" t="s">
        <v>335</v>
      </c>
      <c r="D281" s="67" t="s">
        <v>266</v>
      </c>
      <c r="E281" s="67"/>
      <c r="F281" s="85">
        <f>SUM(F282)</f>
        <v>158631</v>
      </c>
      <c r="G281" s="90"/>
      <c r="H281" s="90">
        <f>H282</f>
        <v>3824.5</v>
      </c>
      <c r="I281" s="85">
        <f t="shared" si="25"/>
        <v>162455.5</v>
      </c>
      <c r="J281" s="90">
        <f>J282</f>
        <v>-5600</v>
      </c>
      <c r="K281" s="90">
        <f t="shared" si="26"/>
        <v>156855.5</v>
      </c>
      <c r="L281" s="90">
        <f>L286</f>
        <v>3256</v>
      </c>
      <c r="M281" s="90">
        <f t="shared" si="27"/>
        <v>160111.5</v>
      </c>
      <c r="N281" s="90"/>
      <c r="O281" s="90"/>
      <c r="P281" s="211">
        <f t="shared" si="22"/>
        <v>160111.5</v>
      </c>
    </row>
    <row r="282" spans="1:16" s="12" customFormat="1" ht="29.25" customHeight="1">
      <c r="A282" s="47" t="s">
        <v>384</v>
      </c>
      <c r="B282" s="114">
        <v>475</v>
      </c>
      <c r="C282" s="68" t="s">
        <v>335</v>
      </c>
      <c r="D282" s="69" t="s">
        <v>407</v>
      </c>
      <c r="E282" s="67"/>
      <c r="F282" s="70">
        <f>SUM(F283,F286)</f>
        <v>158631</v>
      </c>
      <c r="G282" s="90"/>
      <c r="H282" s="90">
        <f>H286</f>
        <v>3824.5</v>
      </c>
      <c r="I282" s="85">
        <f t="shared" si="25"/>
        <v>162455.5</v>
      </c>
      <c r="J282" s="90">
        <f>J286</f>
        <v>-5600</v>
      </c>
      <c r="K282" s="90">
        <f t="shared" si="26"/>
        <v>156855.5</v>
      </c>
      <c r="L282" s="148"/>
      <c r="M282" s="91">
        <f t="shared" si="27"/>
        <v>156855.5</v>
      </c>
      <c r="N282" s="91"/>
      <c r="O282" s="90"/>
      <c r="P282" s="211">
        <f t="shared" si="22"/>
        <v>156855.5</v>
      </c>
    </row>
    <row r="283" spans="1:16" s="12" customFormat="1" ht="66" customHeight="1">
      <c r="A283" s="47" t="s">
        <v>274</v>
      </c>
      <c r="B283" s="114">
        <v>475</v>
      </c>
      <c r="C283" s="68" t="s">
        <v>335</v>
      </c>
      <c r="D283" s="69" t="s">
        <v>408</v>
      </c>
      <c r="E283" s="69"/>
      <c r="F283" s="70">
        <f>F284+F285</f>
        <v>90788</v>
      </c>
      <c r="G283" s="90"/>
      <c r="H283" s="90"/>
      <c r="I283" s="85">
        <f t="shared" si="25"/>
        <v>90788</v>
      </c>
      <c r="J283" s="90"/>
      <c r="K283" s="90">
        <f t="shared" si="26"/>
        <v>90788</v>
      </c>
      <c r="L283" s="148"/>
      <c r="M283" s="91">
        <f t="shared" si="27"/>
        <v>90788</v>
      </c>
      <c r="N283" s="91"/>
      <c r="O283" s="90"/>
      <c r="P283" s="211">
        <f t="shared" si="22"/>
        <v>90788</v>
      </c>
    </row>
    <row r="284" spans="1:16" s="13" customFormat="1" ht="26.25" customHeight="1">
      <c r="A284" s="28" t="s">
        <v>584</v>
      </c>
      <c r="B284" s="114">
        <v>475</v>
      </c>
      <c r="C284" s="68" t="s">
        <v>335</v>
      </c>
      <c r="D284" s="69" t="s">
        <v>408</v>
      </c>
      <c r="E284" s="69" t="s">
        <v>537</v>
      </c>
      <c r="F284" s="70">
        <v>89856.4</v>
      </c>
      <c r="G284" s="90"/>
      <c r="H284" s="90"/>
      <c r="I284" s="85">
        <f t="shared" si="25"/>
        <v>89856.4</v>
      </c>
      <c r="J284" s="90"/>
      <c r="K284" s="90">
        <f t="shared" si="26"/>
        <v>89856.4</v>
      </c>
      <c r="L284" s="90"/>
      <c r="M284" s="91">
        <f t="shared" si="27"/>
        <v>89856.4</v>
      </c>
      <c r="N284" s="91"/>
      <c r="O284" s="90"/>
      <c r="P284" s="211">
        <f t="shared" si="22"/>
        <v>89856.4</v>
      </c>
    </row>
    <row r="285" spans="1:16" s="13" customFormat="1" ht="26.25" customHeight="1">
      <c r="A285" s="28" t="s">
        <v>145</v>
      </c>
      <c r="B285" s="114">
        <v>475</v>
      </c>
      <c r="C285" s="68" t="s">
        <v>335</v>
      </c>
      <c r="D285" s="69" t="s">
        <v>593</v>
      </c>
      <c r="E285" s="69" t="s">
        <v>537</v>
      </c>
      <c r="F285" s="70">
        <v>931.6</v>
      </c>
      <c r="G285" s="90"/>
      <c r="H285" s="90"/>
      <c r="I285" s="85">
        <f t="shared" si="25"/>
        <v>931.6</v>
      </c>
      <c r="J285" s="90"/>
      <c r="K285" s="90">
        <f t="shared" si="26"/>
        <v>931.6</v>
      </c>
      <c r="L285" s="90"/>
      <c r="M285" s="91">
        <f t="shared" si="27"/>
        <v>931.6</v>
      </c>
      <c r="N285" s="91"/>
      <c r="O285" s="90"/>
      <c r="P285" s="211">
        <f t="shared" si="22"/>
        <v>931.6</v>
      </c>
    </row>
    <row r="286" spans="1:16" s="13" customFormat="1" ht="45" customHeight="1">
      <c r="A286" s="47" t="s">
        <v>338</v>
      </c>
      <c r="B286" s="114">
        <v>475</v>
      </c>
      <c r="C286" s="68" t="s">
        <v>335</v>
      </c>
      <c r="D286" s="69" t="s">
        <v>409</v>
      </c>
      <c r="E286" s="69"/>
      <c r="F286" s="70">
        <f>F287+F288+F289</f>
        <v>67843</v>
      </c>
      <c r="G286" s="90"/>
      <c r="H286" s="90">
        <f>H287+H288+H289</f>
        <v>3824.5</v>
      </c>
      <c r="I286" s="85">
        <f t="shared" si="25"/>
        <v>71667.5</v>
      </c>
      <c r="J286" s="90">
        <f>J288+J289</f>
        <v>-5600</v>
      </c>
      <c r="K286" s="90">
        <f t="shared" si="26"/>
        <v>66067.5</v>
      </c>
      <c r="L286" s="90">
        <f>L288</f>
        <v>3256</v>
      </c>
      <c r="M286" s="90">
        <f t="shared" si="27"/>
        <v>69323.5</v>
      </c>
      <c r="N286" s="90"/>
      <c r="O286" s="90"/>
      <c r="P286" s="211">
        <f t="shared" ref="P286:P349" si="28">M286+N286+O286</f>
        <v>69323.5</v>
      </c>
    </row>
    <row r="287" spans="1:16" s="13" customFormat="1" ht="36.75" customHeight="1">
      <c r="A287" s="28" t="s">
        <v>584</v>
      </c>
      <c r="B287" s="99">
        <v>475</v>
      </c>
      <c r="C287" s="99" t="s">
        <v>470</v>
      </c>
      <c r="D287" s="69" t="s">
        <v>409</v>
      </c>
      <c r="E287" s="69" t="s">
        <v>537</v>
      </c>
      <c r="F287" s="70">
        <v>26600</v>
      </c>
      <c r="G287" s="90"/>
      <c r="H287" s="90"/>
      <c r="I287" s="85">
        <f t="shared" si="25"/>
        <v>26600</v>
      </c>
      <c r="J287" s="90"/>
      <c r="K287" s="90">
        <f t="shared" si="26"/>
        <v>26600</v>
      </c>
      <c r="L287" s="90"/>
      <c r="M287" s="91">
        <f t="shared" si="27"/>
        <v>26600</v>
      </c>
      <c r="N287" s="91"/>
      <c r="O287" s="90"/>
      <c r="P287" s="211">
        <f t="shared" si="28"/>
        <v>26600</v>
      </c>
    </row>
    <row r="288" spans="1:16" s="13" customFormat="1" ht="36.75" customHeight="1">
      <c r="A288" s="28" t="s">
        <v>145</v>
      </c>
      <c r="B288" s="99">
        <v>475</v>
      </c>
      <c r="C288" s="99" t="s">
        <v>470</v>
      </c>
      <c r="D288" s="69" t="s">
        <v>452</v>
      </c>
      <c r="E288" s="69" t="s">
        <v>537</v>
      </c>
      <c r="F288" s="70">
        <v>30304</v>
      </c>
      <c r="G288" s="90"/>
      <c r="H288" s="90">
        <v>3824.5</v>
      </c>
      <c r="I288" s="85">
        <f t="shared" si="25"/>
        <v>34128.5</v>
      </c>
      <c r="J288" s="90">
        <v>-4000</v>
      </c>
      <c r="K288" s="90">
        <f t="shared" si="26"/>
        <v>30128.5</v>
      </c>
      <c r="L288" s="90">
        <v>3256</v>
      </c>
      <c r="M288" s="91">
        <f t="shared" si="27"/>
        <v>33384.5</v>
      </c>
      <c r="N288" s="91"/>
      <c r="O288" s="90"/>
      <c r="P288" s="211">
        <f t="shared" si="28"/>
        <v>33384.5</v>
      </c>
    </row>
    <row r="289" spans="1:16" s="13" customFormat="1" ht="36.75" customHeight="1">
      <c r="A289" s="28" t="s">
        <v>637</v>
      </c>
      <c r="B289" s="99">
        <v>475</v>
      </c>
      <c r="C289" s="99" t="s">
        <v>470</v>
      </c>
      <c r="D289" s="69" t="s">
        <v>636</v>
      </c>
      <c r="E289" s="69" t="s">
        <v>537</v>
      </c>
      <c r="F289" s="112">
        <v>10939</v>
      </c>
      <c r="G289" s="90"/>
      <c r="H289" s="90"/>
      <c r="I289" s="85">
        <f t="shared" si="25"/>
        <v>10939</v>
      </c>
      <c r="J289" s="90">
        <v>-1600</v>
      </c>
      <c r="K289" s="90">
        <f t="shared" si="26"/>
        <v>9339</v>
      </c>
      <c r="L289" s="90"/>
      <c r="M289" s="91">
        <f t="shared" si="27"/>
        <v>9339</v>
      </c>
      <c r="N289" s="91"/>
      <c r="O289" s="90"/>
      <c r="P289" s="211">
        <f t="shared" si="28"/>
        <v>9339</v>
      </c>
    </row>
    <row r="290" spans="1:16" s="4" customFormat="1" ht="25.5" customHeight="1">
      <c r="A290" s="40" t="s">
        <v>291</v>
      </c>
      <c r="B290" s="144">
        <v>475</v>
      </c>
      <c r="C290" s="66" t="s">
        <v>336</v>
      </c>
      <c r="D290" s="67"/>
      <c r="E290" s="67"/>
      <c r="F290" s="85">
        <f>SUM(F291)</f>
        <v>262646</v>
      </c>
      <c r="G290" s="90">
        <f>G291</f>
        <v>34014.315999999999</v>
      </c>
      <c r="H290" s="90">
        <f>H291</f>
        <v>9524</v>
      </c>
      <c r="I290" s="85">
        <f t="shared" si="25"/>
        <v>306184.31599999999</v>
      </c>
      <c r="J290" s="90">
        <f>J291</f>
        <v>5600</v>
      </c>
      <c r="K290" s="90">
        <f t="shared" si="26"/>
        <v>311784.31599999999</v>
      </c>
      <c r="L290" s="90">
        <f>L291</f>
        <v>6372</v>
      </c>
      <c r="M290" s="90">
        <f t="shared" si="27"/>
        <v>318156.31599999999</v>
      </c>
      <c r="N290" s="90">
        <f>N291</f>
        <v>4474.3999999999996</v>
      </c>
      <c r="O290" s="90">
        <f>O291</f>
        <v>0</v>
      </c>
      <c r="P290" s="211">
        <f t="shared" si="28"/>
        <v>322630.71600000001</v>
      </c>
    </row>
    <row r="291" spans="1:16" ht="30.75" customHeight="1">
      <c r="A291" s="40" t="s">
        <v>201</v>
      </c>
      <c r="B291" s="144">
        <v>475</v>
      </c>
      <c r="C291" s="66" t="s">
        <v>336</v>
      </c>
      <c r="D291" s="67" t="s">
        <v>345</v>
      </c>
      <c r="E291" s="67"/>
      <c r="F291" s="85">
        <f>SUM(F292)</f>
        <v>262646</v>
      </c>
      <c r="G291" s="90">
        <f>G300</f>
        <v>34014.315999999999</v>
      </c>
      <c r="H291" s="90">
        <f>H292</f>
        <v>9524</v>
      </c>
      <c r="I291" s="85">
        <f t="shared" si="25"/>
        <v>306184.31599999999</v>
      </c>
      <c r="J291" s="90">
        <f>J292</f>
        <v>5600</v>
      </c>
      <c r="K291" s="90">
        <f t="shared" si="26"/>
        <v>311784.31599999999</v>
      </c>
      <c r="L291" s="90">
        <f>L296</f>
        <v>6372</v>
      </c>
      <c r="M291" s="90">
        <f t="shared" si="27"/>
        <v>318156.31599999999</v>
      </c>
      <c r="N291" s="90">
        <f>N303</f>
        <v>4474.3999999999996</v>
      </c>
      <c r="O291" s="90">
        <f>O300</f>
        <v>0</v>
      </c>
      <c r="P291" s="211">
        <f t="shared" si="28"/>
        <v>322630.71600000001</v>
      </c>
    </row>
    <row r="292" spans="1:16" ht="41.25" customHeight="1">
      <c r="A292" s="47" t="s">
        <v>385</v>
      </c>
      <c r="B292" s="114">
        <v>475</v>
      </c>
      <c r="C292" s="68" t="s">
        <v>336</v>
      </c>
      <c r="D292" s="69" t="s">
        <v>410</v>
      </c>
      <c r="E292" s="69"/>
      <c r="F292" s="70">
        <f>SUM(F293,F296)</f>
        <v>262646</v>
      </c>
      <c r="G292" s="91"/>
      <c r="H292" s="91">
        <f>H296</f>
        <v>9524</v>
      </c>
      <c r="I292" s="85">
        <f t="shared" si="25"/>
        <v>272170</v>
      </c>
      <c r="J292" s="91">
        <f>J296</f>
        <v>5600</v>
      </c>
      <c r="K292" s="90">
        <f t="shared" si="26"/>
        <v>277770</v>
      </c>
      <c r="L292" s="91"/>
      <c r="M292" s="91">
        <f t="shared" si="27"/>
        <v>277770</v>
      </c>
      <c r="N292" s="91"/>
      <c r="O292" s="91"/>
      <c r="P292" s="211">
        <f t="shared" si="28"/>
        <v>277770</v>
      </c>
    </row>
    <row r="293" spans="1:16" s="9" customFormat="1" ht="78" customHeight="1">
      <c r="A293" s="47" t="s">
        <v>275</v>
      </c>
      <c r="B293" s="114">
        <v>475</v>
      </c>
      <c r="C293" s="68" t="s">
        <v>336</v>
      </c>
      <c r="D293" s="69" t="s">
        <v>411</v>
      </c>
      <c r="E293" s="69"/>
      <c r="F293" s="70">
        <f>F294+F295</f>
        <v>165851</v>
      </c>
      <c r="G293" s="90"/>
      <c r="H293" s="90"/>
      <c r="I293" s="85">
        <f t="shared" si="25"/>
        <v>165851</v>
      </c>
      <c r="J293" s="90"/>
      <c r="K293" s="90">
        <f t="shared" si="26"/>
        <v>165851</v>
      </c>
      <c r="L293" s="148"/>
      <c r="M293" s="91">
        <f t="shared" si="27"/>
        <v>165851</v>
      </c>
      <c r="N293" s="91"/>
      <c r="O293" s="90"/>
      <c r="P293" s="211">
        <f t="shared" si="28"/>
        <v>165851</v>
      </c>
    </row>
    <row r="294" spans="1:16" s="4" customFormat="1" ht="23.25" customHeight="1">
      <c r="A294" s="28" t="s">
        <v>584</v>
      </c>
      <c r="B294" s="114">
        <v>475</v>
      </c>
      <c r="C294" s="68" t="s">
        <v>336</v>
      </c>
      <c r="D294" s="69" t="s">
        <v>411</v>
      </c>
      <c r="E294" s="69" t="s">
        <v>537</v>
      </c>
      <c r="F294" s="70">
        <v>163401.4</v>
      </c>
      <c r="G294" s="90"/>
      <c r="H294" s="90"/>
      <c r="I294" s="85">
        <f t="shared" si="25"/>
        <v>163401.4</v>
      </c>
      <c r="J294" s="90"/>
      <c r="K294" s="90">
        <f t="shared" si="26"/>
        <v>163401.4</v>
      </c>
      <c r="L294" s="90"/>
      <c r="M294" s="91">
        <f t="shared" si="27"/>
        <v>163401.4</v>
      </c>
      <c r="N294" s="91"/>
      <c r="O294" s="90"/>
      <c r="P294" s="211">
        <f t="shared" si="28"/>
        <v>163401.4</v>
      </c>
    </row>
    <row r="295" spans="1:16" s="4" customFormat="1" ht="23.25" customHeight="1">
      <c r="A295" s="28" t="s">
        <v>145</v>
      </c>
      <c r="B295" s="114">
        <v>475</v>
      </c>
      <c r="C295" s="68" t="s">
        <v>336</v>
      </c>
      <c r="D295" s="69" t="s">
        <v>592</v>
      </c>
      <c r="E295" s="69" t="s">
        <v>537</v>
      </c>
      <c r="F295" s="70">
        <v>2449.6</v>
      </c>
      <c r="G295" s="90"/>
      <c r="H295" s="90"/>
      <c r="I295" s="85">
        <f t="shared" si="25"/>
        <v>2449.6</v>
      </c>
      <c r="J295" s="90"/>
      <c r="K295" s="90">
        <f t="shared" si="26"/>
        <v>2449.6</v>
      </c>
      <c r="L295" s="90"/>
      <c r="M295" s="91">
        <f t="shared" si="27"/>
        <v>2449.6</v>
      </c>
      <c r="N295" s="91"/>
      <c r="O295" s="90"/>
      <c r="P295" s="211">
        <f t="shared" si="28"/>
        <v>2449.6</v>
      </c>
    </row>
    <row r="296" spans="1:16" s="4" customFormat="1" ht="44.25" customHeight="1">
      <c r="A296" s="47" t="s">
        <v>276</v>
      </c>
      <c r="B296" s="114">
        <v>475</v>
      </c>
      <c r="C296" s="68" t="s">
        <v>336</v>
      </c>
      <c r="D296" s="69" t="s">
        <v>775</v>
      </c>
      <c r="E296" s="69"/>
      <c r="F296" s="70">
        <f>F297+F298+F299</f>
        <v>96795</v>
      </c>
      <c r="G296" s="90"/>
      <c r="H296" s="90">
        <f>H297+H298+H299</f>
        <v>9524</v>
      </c>
      <c r="I296" s="85">
        <f t="shared" si="25"/>
        <v>106319</v>
      </c>
      <c r="J296" s="90">
        <f>J298</f>
        <v>5600</v>
      </c>
      <c r="K296" s="90">
        <f t="shared" si="26"/>
        <v>111919</v>
      </c>
      <c r="L296" s="90">
        <f>L298</f>
        <v>6372</v>
      </c>
      <c r="M296" s="90">
        <f t="shared" si="27"/>
        <v>118291</v>
      </c>
      <c r="N296" s="90"/>
      <c r="O296" s="90">
        <f>O298</f>
        <v>0</v>
      </c>
      <c r="P296" s="211">
        <f t="shared" si="28"/>
        <v>118291</v>
      </c>
    </row>
    <row r="297" spans="1:16" s="4" customFormat="1" ht="28.5" customHeight="1">
      <c r="A297" s="28" t="s">
        <v>584</v>
      </c>
      <c r="B297" s="114">
        <v>475</v>
      </c>
      <c r="C297" s="68" t="s">
        <v>336</v>
      </c>
      <c r="D297" s="69" t="s">
        <v>412</v>
      </c>
      <c r="E297" s="69" t="s">
        <v>537</v>
      </c>
      <c r="F297" s="70">
        <v>43379</v>
      </c>
      <c r="G297" s="90"/>
      <c r="H297" s="90"/>
      <c r="I297" s="85">
        <f t="shared" si="25"/>
        <v>43379</v>
      </c>
      <c r="J297" s="90"/>
      <c r="K297" s="90">
        <f t="shared" si="26"/>
        <v>43379</v>
      </c>
      <c r="L297" s="90"/>
      <c r="M297" s="91">
        <f t="shared" si="27"/>
        <v>43379</v>
      </c>
      <c r="N297" s="91"/>
      <c r="O297" s="90"/>
      <c r="P297" s="211">
        <f t="shared" si="28"/>
        <v>43379</v>
      </c>
    </row>
    <row r="298" spans="1:16" s="4" customFormat="1" ht="28.5" customHeight="1">
      <c r="A298" s="28" t="s">
        <v>145</v>
      </c>
      <c r="B298" s="114">
        <v>475</v>
      </c>
      <c r="C298" s="68" t="s">
        <v>336</v>
      </c>
      <c r="D298" s="69" t="s">
        <v>557</v>
      </c>
      <c r="E298" s="69" t="s">
        <v>537</v>
      </c>
      <c r="F298" s="112">
        <v>47706</v>
      </c>
      <c r="G298" s="90"/>
      <c r="H298" s="90">
        <v>9524</v>
      </c>
      <c r="I298" s="85">
        <f t="shared" si="25"/>
        <v>57230</v>
      </c>
      <c r="J298" s="90">
        <v>5600</v>
      </c>
      <c r="K298" s="90">
        <f t="shared" si="26"/>
        <v>62830</v>
      </c>
      <c r="L298" s="90">
        <v>6372</v>
      </c>
      <c r="M298" s="91">
        <f t="shared" si="27"/>
        <v>69202</v>
      </c>
      <c r="N298" s="91"/>
      <c r="O298" s="90"/>
      <c r="P298" s="211">
        <f t="shared" si="28"/>
        <v>69202</v>
      </c>
    </row>
    <row r="299" spans="1:16" s="4" customFormat="1" ht="28.5" customHeight="1">
      <c r="A299" s="28" t="s">
        <v>637</v>
      </c>
      <c r="B299" s="114">
        <v>475</v>
      </c>
      <c r="C299" s="68" t="s">
        <v>336</v>
      </c>
      <c r="D299" s="69" t="s">
        <v>640</v>
      </c>
      <c r="E299" s="69" t="s">
        <v>537</v>
      </c>
      <c r="F299" s="70">
        <v>5710</v>
      </c>
      <c r="G299" s="90"/>
      <c r="H299" s="90"/>
      <c r="I299" s="85">
        <f t="shared" si="25"/>
        <v>5710</v>
      </c>
      <c r="J299" s="90"/>
      <c r="K299" s="90">
        <f t="shared" si="26"/>
        <v>5710</v>
      </c>
      <c r="L299" s="90"/>
      <c r="M299" s="91">
        <f t="shared" si="27"/>
        <v>5710</v>
      </c>
      <c r="N299" s="91"/>
      <c r="O299" s="90"/>
      <c r="P299" s="211">
        <f t="shared" si="28"/>
        <v>5710</v>
      </c>
    </row>
    <row r="300" spans="1:16" s="4" customFormat="1" ht="28.5" customHeight="1">
      <c r="A300" s="28" t="s">
        <v>745</v>
      </c>
      <c r="B300" s="114">
        <v>475</v>
      </c>
      <c r="C300" s="68" t="s">
        <v>336</v>
      </c>
      <c r="D300" s="69" t="s">
        <v>746</v>
      </c>
      <c r="E300" s="69" t="s">
        <v>603</v>
      </c>
      <c r="F300" s="70"/>
      <c r="G300" s="90">
        <f>G301+G302</f>
        <v>34014.315999999999</v>
      </c>
      <c r="H300" s="90"/>
      <c r="I300" s="85">
        <f t="shared" si="25"/>
        <v>34014.315999999999</v>
      </c>
      <c r="J300" s="90"/>
      <c r="K300" s="90">
        <f t="shared" si="26"/>
        <v>34014.315999999999</v>
      </c>
      <c r="L300" s="90"/>
      <c r="M300" s="91">
        <f t="shared" si="27"/>
        <v>34014.315999999999</v>
      </c>
      <c r="N300" s="91"/>
      <c r="O300" s="90">
        <f>O302</f>
        <v>0</v>
      </c>
      <c r="P300" s="211">
        <f t="shared" si="28"/>
        <v>34014.315999999999</v>
      </c>
    </row>
    <row r="301" spans="1:16" s="4" customFormat="1" ht="28.5" customHeight="1">
      <c r="A301" s="34" t="s">
        <v>747</v>
      </c>
      <c r="B301" s="114">
        <v>475</v>
      </c>
      <c r="C301" s="68" t="s">
        <v>336</v>
      </c>
      <c r="D301" s="69" t="s">
        <v>748</v>
      </c>
      <c r="E301" s="69" t="s">
        <v>603</v>
      </c>
      <c r="F301" s="70"/>
      <c r="G301" s="91">
        <v>17577</v>
      </c>
      <c r="H301" s="91"/>
      <c r="I301" s="85">
        <f t="shared" si="25"/>
        <v>17577</v>
      </c>
      <c r="J301" s="91"/>
      <c r="K301" s="90">
        <f t="shared" si="26"/>
        <v>17577</v>
      </c>
      <c r="L301" s="90"/>
      <c r="M301" s="91">
        <f t="shared" si="27"/>
        <v>17577</v>
      </c>
      <c r="N301" s="91"/>
      <c r="O301" s="90"/>
      <c r="P301" s="211">
        <f t="shared" si="28"/>
        <v>17577</v>
      </c>
    </row>
    <row r="302" spans="1:16" s="4" customFormat="1" ht="32.25" customHeight="1">
      <c r="A302" s="34" t="s">
        <v>798</v>
      </c>
      <c r="B302" s="114">
        <v>475</v>
      </c>
      <c r="C302" s="68" t="s">
        <v>336</v>
      </c>
      <c r="D302" s="69" t="s">
        <v>750</v>
      </c>
      <c r="E302" s="69" t="s">
        <v>603</v>
      </c>
      <c r="F302" s="70"/>
      <c r="G302" s="91">
        <v>16437.315999999999</v>
      </c>
      <c r="H302" s="91"/>
      <c r="I302" s="85">
        <f t="shared" si="25"/>
        <v>16437.315999999999</v>
      </c>
      <c r="J302" s="91"/>
      <c r="K302" s="90">
        <f t="shared" si="26"/>
        <v>16437.315999999999</v>
      </c>
      <c r="L302" s="90"/>
      <c r="M302" s="91">
        <f t="shared" si="27"/>
        <v>16437.315999999999</v>
      </c>
      <c r="N302" s="91"/>
      <c r="O302" s="90"/>
      <c r="P302" s="211">
        <f t="shared" si="28"/>
        <v>16437.315999999999</v>
      </c>
    </row>
    <row r="303" spans="1:16" s="4" customFormat="1" ht="28.5" customHeight="1">
      <c r="A303" s="34" t="s">
        <v>797</v>
      </c>
      <c r="B303" s="114">
        <v>475</v>
      </c>
      <c r="C303" s="68" t="s">
        <v>336</v>
      </c>
      <c r="D303" s="69" t="s">
        <v>799</v>
      </c>
      <c r="E303" s="69" t="s">
        <v>603</v>
      </c>
      <c r="F303" s="70"/>
      <c r="G303" s="90"/>
      <c r="H303" s="90"/>
      <c r="I303" s="85">
        <f t="shared" si="25"/>
        <v>0</v>
      </c>
      <c r="J303" s="90"/>
      <c r="K303" s="90">
        <f t="shared" si="26"/>
        <v>0</v>
      </c>
      <c r="L303" s="90"/>
      <c r="M303" s="91">
        <f t="shared" si="27"/>
        <v>0</v>
      </c>
      <c r="N303" s="91">
        <v>4474.3999999999996</v>
      </c>
      <c r="O303" s="90"/>
      <c r="P303" s="211">
        <f t="shared" si="28"/>
        <v>4474.3999999999996</v>
      </c>
    </row>
    <row r="304" spans="1:16" s="4" customFormat="1" ht="30.75" customHeight="1">
      <c r="A304" s="40" t="s">
        <v>469</v>
      </c>
      <c r="B304" s="144">
        <v>475</v>
      </c>
      <c r="C304" s="67" t="s">
        <v>466</v>
      </c>
      <c r="D304" s="69"/>
      <c r="E304" s="69"/>
      <c r="F304" s="85">
        <f>SUM(F305)</f>
        <v>38284</v>
      </c>
      <c r="G304" s="90">
        <f>G305</f>
        <v>-1600</v>
      </c>
      <c r="H304" s="90"/>
      <c r="I304" s="85">
        <f t="shared" si="25"/>
        <v>36684</v>
      </c>
      <c r="J304" s="90"/>
      <c r="K304" s="90">
        <f t="shared" si="26"/>
        <v>36684</v>
      </c>
      <c r="L304" s="90">
        <f>L305</f>
        <v>1219</v>
      </c>
      <c r="M304" s="90">
        <f t="shared" si="27"/>
        <v>37903</v>
      </c>
      <c r="N304" s="90"/>
      <c r="O304" s="90"/>
      <c r="P304" s="211">
        <f t="shared" si="28"/>
        <v>37903</v>
      </c>
    </row>
    <row r="305" spans="1:16" s="10" customFormat="1" ht="31.5" customHeight="1">
      <c r="A305" s="27" t="s">
        <v>202</v>
      </c>
      <c r="B305" s="144">
        <v>475</v>
      </c>
      <c r="C305" s="67" t="s">
        <v>466</v>
      </c>
      <c r="D305" s="67" t="s">
        <v>346</v>
      </c>
      <c r="E305" s="67"/>
      <c r="F305" s="85">
        <f>SUM(F306)</f>
        <v>38284</v>
      </c>
      <c r="G305" s="90">
        <f>G306</f>
        <v>-1600</v>
      </c>
      <c r="H305" s="90"/>
      <c r="I305" s="85">
        <f t="shared" si="25"/>
        <v>36684</v>
      </c>
      <c r="J305" s="90"/>
      <c r="K305" s="90">
        <f t="shared" si="26"/>
        <v>36684</v>
      </c>
      <c r="L305" s="90">
        <f>L306</f>
        <v>1219</v>
      </c>
      <c r="M305" s="90">
        <f t="shared" si="27"/>
        <v>37903</v>
      </c>
      <c r="N305" s="90"/>
      <c r="O305" s="91"/>
      <c r="P305" s="211">
        <f t="shared" si="28"/>
        <v>37903</v>
      </c>
    </row>
    <row r="306" spans="1:16" s="10" customFormat="1" ht="37.5" customHeight="1">
      <c r="A306" s="22" t="s">
        <v>373</v>
      </c>
      <c r="B306" s="114">
        <v>475</v>
      </c>
      <c r="C306" s="69" t="s">
        <v>466</v>
      </c>
      <c r="D306" s="69" t="s">
        <v>413</v>
      </c>
      <c r="E306" s="69"/>
      <c r="F306" s="70">
        <f>F307+F309</f>
        <v>38284</v>
      </c>
      <c r="G306" s="91">
        <f>G310</f>
        <v>-1600</v>
      </c>
      <c r="H306" s="91"/>
      <c r="I306" s="85">
        <f t="shared" si="25"/>
        <v>36684</v>
      </c>
      <c r="J306" s="91"/>
      <c r="K306" s="90">
        <f t="shared" si="26"/>
        <v>36684</v>
      </c>
      <c r="L306" s="91">
        <f>L307+L309</f>
        <v>1219</v>
      </c>
      <c r="M306" s="91">
        <f t="shared" si="27"/>
        <v>37903</v>
      </c>
      <c r="N306" s="91"/>
      <c r="O306" s="91"/>
      <c r="P306" s="211">
        <f t="shared" si="28"/>
        <v>37903</v>
      </c>
    </row>
    <row r="307" spans="1:16" s="10" customFormat="1" ht="37.5" customHeight="1">
      <c r="A307" s="47" t="s">
        <v>540</v>
      </c>
      <c r="B307" s="114">
        <v>475</v>
      </c>
      <c r="C307" s="69" t="s">
        <v>466</v>
      </c>
      <c r="D307" s="69" t="s">
        <v>414</v>
      </c>
      <c r="E307" s="69"/>
      <c r="F307" s="70">
        <f>F308</f>
        <v>19390</v>
      </c>
      <c r="G307" s="91"/>
      <c r="H307" s="91"/>
      <c r="I307" s="85">
        <f t="shared" si="25"/>
        <v>19390</v>
      </c>
      <c r="J307" s="91"/>
      <c r="K307" s="90">
        <f t="shared" si="26"/>
        <v>19390</v>
      </c>
      <c r="L307" s="90">
        <f>L308</f>
        <v>942</v>
      </c>
      <c r="M307" s="90">
        <f t="shared" si="27"/>
        <v>20332</v>
      </c>
      <c r="N307" s="90"/>
      <c r="O307" s="91"/>
      <c r="P307" s="211">
        <f t="shared" si="28"/>
        <v>20332</v>
      </c>
    </row>
    <row r="308" spans="1:16" s="10" customFormat="1" ht="37.5" customHeight="1">
      <c r="A308" s="28" t="s">
        <v>145</v>
      </c>
      <c r="B308" s="114">
        <v>475</v>
      </c>
      <c r="C308" s="69" t="s">
        <v>466</v>
      </c>
      <c r="D308" s="69" t="s">
        <v>414</v>
      </c>
      <c r="E308" s="69" t="s">
        <v>537</v>
      </c>
      <c r="F308" s="70">
        <v>19390</v>
      </c>
      <c r="G308" s="91"/>
      <c r="H308" s="91"/>
      <c r="I308" s="85">
        <f t="shared" si="25"/>
        <v>19390</v>
      </c>
      <c r="J308" s="91"/>
      <c r="K308" s="90">
        <f t="shared" si="26"/>
        <v>19390</v>
      </c>
      <c r="L308" s="91">
        <v>942</v>
      </c>
      <c r="M308" s="91">
        <f t="shared" si="27"/>
        <v>20332</v>
      </c>
      <c r="N308" s="91"/>
      <c r="O308" s="91"/>
      <c r="P308" s="211">
        <f t="shared" si="28"/>
        <v>20332</v>
      </c>
    </row>
    <row r="309" spans="1:16" s="10" customFormat="1" ht="34.5" customHeight="1">
      <c r="A309" s="47" t="s">
        <v>539</v>
      </c>
      <c r="B309" s="114">
        <v>475</v>
      </c>
      <c r="C309" s="69" t="s">
        <v>466</v>
      </c>
      <c r="D309" s="69" t="s">
        <v>538</v>
      </c>
      <c r="E309" s="69"/>
      <c r="F309" s="70">
        <f>F310</f>
        <v>18894</v>
      </c>
      <c r="G309" s="91">
        <v>-1600</v>
      </c>
      <c r="H309" s="91"/>
      <c r="I309" s="85">
        <f t="shared" si="25"/>
        <v>17294</v>
      </c>
      <c r="J309" s="91"/>
      <c r="K309" s="90">
        <f t="shared" si="26"/>
        <v>17294</v>
      </c>
      <c r="L309" s="90">
        <f>L310</f>
        <v>277</v>
      </c>
      <c r="M309" s="90">
        <f t="shared" si="27"/>
        <v>17571</v>
      </c>
      <c r="N309" s="90"/>
      <c r="O309" s="91"/>
      <c r="P309" s="211">
        <f t="shared" si="28"/>
        <v>17571</v>
      </c>
    </row>
    <row r="310" spans="1:16" ht="27" customHeight="1">
      <c r="A310" s="28" t="s">
        <v>145</v>
      </c>
      <c r="B310" s="114">
        <v>475</v>
      </c>
      <c r="C310" s="69" t="s">
        <v>466</v>
      </c>
      <c r="D310" s="69" t="s">
        <v>538</v>
      </c>
      <c r="E310" s="69" t="s">
        <v>537</v>
      </c>
      <c r="F310" s="70">
        <v>18894</v>
      </c>
      <c r="G310" s="91">
        <v>-1600</v>
      </c>
      <c r="H310" s="91"/>
      <c r="I310" s="85">
        <f t="shared" si="25"/>
        <v>17294</v>
      </c>
      <c r="J310" s="91"/>
      <c r="K310" s="90">
        <f t="shared" si="26"/>
        <v>17294</v>
      </c>
      <c r="L310" s="91">
        <v>277</v>
      </c>
      <c r="M310" s="91">
        <f t="shared" si="27"/>
        <v>17571</v>
      </c>
      <c r="N310" s="91"/>
      <c r="O310" s="91"/>
      <c r="P310" s="211">
        <f t="shared" si="28"/>
        <v>17571</v>
      </c>
    </row>
    <row r="311" spans="1:16" ht="27" customHeight="1">
      <c r="A311" s="27" t="s">
        <v>77</v>
      </c>
      <c r="B311" s="144">
        <v>475</v>
      </c>
      <c r="C311" s="66" t="s">
        <v>53</v>
      </c>
      <c r="D311" s="67"/>
      <c r="E311" s="67"/>
      <c r="F311" s="85">
        <f>SUM(F317,F314)</f>
        <v>11234</v>
      </c>
      <c r="G311" s="91"/>
      <c r="H311" s="91"/>
      <c r="I311" s="85">
        <f t="shared" si="25"/>
        <v>11234</v>
      </c>
      <c r="J311" s="91"/>
      <c r="K311" s="90">
        <f t="shared" si="26"/>
        <v>11234</v>
      </c>
      <c r="L311" s="91"/>
      <c r="M311" s="90">
        <f t="shared" si="27"/>
        <v>11234</v>
      </c>
      <c r="N311" s="90"/>
      <c r="O311" s="90"/>
      <c r="P311" s="211">
        <f t="shared" si="28"/>
        <v>11234</v>
      </c>
    </row>
    <row r="312" spans="1:16" ht="42.75" customHeight="1">
      <c r="A312" s="27" t="s">
        <v>686</v>
      </c>
      <c r="B312" s="144">
        <v>475</v>
      </c>
      <c r="C312" s="66" t="s">
        <v>53</v>
      </c>
      <c r="D312" s="67" t="s">
        <v>348</v>
      </c>
      <c r="E312" s="67"/>
      <c r="F312" s="85">
        <f>SUM(F314)</f>
        <v>8125</v>
      </c>
      <c r="G312" s="91"/>
      <c r="H312" s="91"/>
      <c r="I312" s="85">
        <f t="shared" si="25"/>
        <v>8125</v>
      </c>
      <c r="J312" s="91"/>
      <c r="K312" s="90">
        <f t="shared" si="26"/>
        <v>8125</v>
      </c>
      <c r="L312" s="91"/>
      <c r="M312" s="91">
        <f t="shared" si="27"/>
        <v>8125</v>
      </c>
      <c r="N312" s="91"/>
      <c r="O312" s="91"/>
      <c r="P312" s="211">
        <f t="shared" si="28"/>
        <v>8125</v>
      </c>
    </row>
    <row r="313" spans="1:16" ht="42.75" customHeight="1">
      <c r="A313" s="22" t="s">
        <v>417</v>
      </c>
      <c r="B313" s="114">
        <v>475</v>
      </c>
      <c r="C313" s="68" t="s">
        <v>53</v>
      </c>
      <c r="D313" s="69" t="s">
        <v>446</v>
      </c>
      <c r="E313" s="69"/>
      <c r="F313" s="70">
        <f>SUM(F314)</f>
        <v>8125</v>
      </c>
      <c r="G313" s="91"/>
      <c r="H313" s="91"/>
      <c r="I313" s="85">
        <f t="shared" si="25"/>
        <v>8125</v>
      </c>
      <c r="J313" s="91"/>
      <c r="K313" s="90">
        <f t="shared" si="26"/>
        <v>8125</v>
      </c>
      <c r="L313" s="91"/>
      <c r="M313" s="91">
        <f t="shared" si="27"/>
        <v>8125</v>
      </c>
      <c r="N313" s="91"/>
      <c r="O313" s="91"/>
      <c r="P313" s="211">
        <f t="shared" si="28"/>
        <v>8125</v>
      </c>
    </row>
    <row r="314" spans="1:16" ht="54.75" customHeight="1">
      <c r="A314" s="22" t="s">
        <v>203</v>
      </c>
      <c r="B314" s="114">
        <v>475</v>
      </c>
      <c r="C314" s="68" t="s">
        <v>53</v>
      </c>
      <c r="D314" s="69" t="s">
        <v>418</v>
      </c>
      <c r="E314" s="69"/>
      <c r="F314" s="70">
        <f>SUM(F315:F316)</f>
        <v>8125</v>
      </c>
      <c r="G314" s="91"/>
      <c r="H314" s="91"/>
      <c r="I314" s="85">
        <f t="shared" si="25"/>
        <v>8125</v>
      </c>
      <c r="J314" s="91"/>
      <c r="K314" s="90">
        <f t="shared" si="26"/>
        <v>8125</v>
      </c>
      <c r="L314" s="91"/>
      <c r="M314" s="91">
        <f t="shared" si="27"/>
        <v>8125</v>
      </c>
      <c r="N314" s="91"/>
      <c r="O314" s="91"/>
      <c r="P314" s="211">
        <f t="shared" si="28"/>
        <v>8125</v>
      </c>
    </row>
    <row r="315" spans="1:16" ht="29.25" customHeight="1">
      <c r="A315" s="47" t="s">
        <v>146</v>
      </c>
      <c r="B315" s="114">
        <v>475</v>
      </c>
      <c r="C315" s="68" t="s">
        <v>53</v>
      </c>
      <c r="D315" s="69" t="s">
        <v>418</v>
      </c>
      <c r="E315" s="69" t="s">
        <v>143</v>
      </c>
      <c r="F315" s="70">
        <v>6035</v>
      </c>
      <c r="G315" s="91"/>
      <c r="H315" s="91"/>
      <c r="I315" s="85">
        <f t="shared" si="25"/>
        <v>6035</v>
      </c>
      <c r="J315" s="91"/>
      <c r="K315" s="90">
        <f t="shared" si="26"/>
        <v>6035</v>
      </c>
      <c r="L315" s="91"/>
      <c r="M315" s="91">
        <f t="shared" si="27"/>
        <v>6035</v>
      </c>
      <c r="N315" s="91"/>
      <c r="O315" s="91"/>
      <c r="P315" s="211">
        <f t="shared" si="28"/>
        <v>6035</v>
      </c>
    </row>
    <row r="316" spans="1:16" ht="35.25" customHeight="1">
      <c r="A316" s="22" t="s">
        <v>192</v>
      </c>
      <c r="B316" s="114">
        <v>475</v>
      </c>
      <c r="C316" s="68" t="s">
        <v>53</v>
      </c>
      <c r="D316" s="69" t="s">
        <v>418</v>
      </c>
      <c r="E316" s="69" t="s">
        <v>191</v>
      </c>
      <c r="F316" s="70">
        <v>2090</v>
      </c>
      <c r="G316" s="91"/>
      <c r="H316" s="91"/>
      <c r="I316" s="85">
        <f t="shared" si="25"/>
        <v>2090</v>
      </c>
      <c r="J316" s="91"/>
      <c r="K316" s="90">
        <f t="shared" si="26"/>
        <v>2090</v>
      </c>
      <c r="L316" s="91"/>
      <c r="M316" s="91">
        <f t="shared" si="27"/>
        <v>2090</v>
      </c>
      <c r="N316" s="91"/>
      <c r="O316" s="91"/>
      <c r="P316" s="211">
        <f t="shared" si="28"/>
        <v>2090</v>
      </c>
    </row>
    <row r="317" spans="1:16" ht="31.5" customHeight="1">
      <c r="A317" s="27" t="s">
        <v>270</v>
      </c>
      <c r="B317" s="144">
        <v>475</v>
      </c>
      <c r="C317" s="66" t="s">
        <v>53</v>
      </c>
      <c r="D317" s="67" t="s">
        <v>228</v>
      </c>
      <c r="E317" s="67"/>
      <c r="F317" s="85">
        <f>SUM(F318)</f>
        <v>3109</v>
      </c>
      <c r="G317" s="91"/>
      <c r="H317" s="91"/>
      <c r="I317" s="85">
        <f t="shared" si="25"/>
        <v>3109</v>
      </c>
      <c r="J317" s="91"/>
      <c r="K317" s="90">
        <f t="shared" si="26"/>
        <v>3109</v>
      </c>
      <c r="L317" s="91"/>
      <c r="M317" s="91">
        <f t="shared" si="27"/>
        <v>3109</v>
      </c>
      <c r="N317" s="91"/>
      <c r="O317" s="91"/>
      <c r="P317" s="211">
        <f t="shared" si="28"/>
        <v>3109</v>
      </c>
    </row>
    <row r="318" spans="1:16" ht="35.25" customHeight="1">
      <c r="A318" s="33" t="s">
        <v>32</v>
      </c>
      <c r="B318" s="114">
        <v>475</v>
      </c>
      <c r="C318" s="68" t="s">
        <v>53</v>
      </c>
      <c r="D318" s="69" t="s">
        <v>351</v>
      </c>
      <c r="E318" s="69"/>
      <c r="F318" s="70">
        <f>SUM(F321,F319)</f>
        <v>3109</v>
      </c>
      <c r="G318" s="91"/>
      <c r="H318" s="91"/>
      <c r="I318" s="85">
        <f t="shared" si="25"/>
        <v>3109</v>
      </c>
      <c r="J318" s="91"/>
      <c r="K318" s="90">
        <f t="shared" si="26"/>
        <v>3109</v>
      </c>
      <c r="L318" s="91"/>
      <c r="M318" s="91">
        <f t="shared" si="27"/>
        <v>3109</v>
      </c>
      <c r="N318" s="91"/>
      <c r="O318" s="91"/>
      <c r="P318" s="211">
        <f t="shared" si="28"/>
        <v>3109</v>
      </c>
    </row>
    <row r="319" spans="1:16" ht="30.75" customHeight="1">
      <c r="A319" s="22" t="s">
        <v>194</v>
      </c>
      <c r="B319" s="114">
        <v>475</v>
      </c>
      <c r="C319" s="68" t="s">
        <v>53</v>
      </c>
      <c r="D319" s="69" t="s">
        <v>352</v>
      </c>
      <c r="E319" s="69"/>
      <c r="F319" s="70">
        <f>SUM(F320)</f>
        <v>2599</v>
      </c>
      <c r="G319" s="91"/>
      <c r="H319" s="91"/>
      <c r="I319" s="85">
        <f t="shared" si="25"/>
        <v>2599</v>
      </c>
      <c r="J319" s="91"/>
      <c r="K319" s="90">
        <f t="shared" si="26"/>
        <v>2599</v>
      </c>
      <c r="L319" s="91"/>
      <c r="M319" s="91">
        <f t="shared" si="27"/>
        <v>2599</v>
      </c>
      <c r="N319" s="91"/>
      <c r="O319" s="91"/>
      <c r="P319" s="211">
        <f t="shared" si="28"/>
        <v>2599</v>
      </c>
    </row>
    <row r="320" spans="1:16" ht="32.25" customHeight="1">
      <c r="A320" s="22" t="s">
        <v>196</v>
      </c>
      <c r="B320" s="114">
        <v>475</v>
      </c>
      <c r="C320" s="68" t="s">
        <v>53</v>
      </c>
      <c r="D320" s="69" t="s">
        <v>352</v>
      </c>
      <c r="E320" s="69" t="s">
        <v>195</v>
      </c>
      <c r="F320" s="70">
        <v>2599</v>
      </c>
      <c r="G320" s="91"/>
      <c r="H320" s="91"/>
      <c r="I320" s="85">
        <f t="shared" si="25"/>
        <v>2599</v>
      </c>
      <c r="J320" s="91"/>
      <c r="K320" s="90">
        <f t="shared" si="26"/>
        <v>2599</v>
      </c>
      <c r="L320" s="91"/>
      <c r="M320" s="91">
        <f t="shared" si="27"/>
        <v>2599</v>
      </c>
      <c r="N320" s="91"/>
      <c r="O320" s="91"/>
      <c r="P320" s="211">
        <f t="shared" si="28"/>
        <v>2599</v>
      </c>
    </row>
    <row r="321" spans="1:16" ht="30.75" customHeight="1">
      <c r="A321" s="22" t="s">
        <v>175</v>
      </c>
      <c r="B321" s="114">
        <v>475</v>
      </c>
      <c r="C321" s="68" t="s">
        <v>53</v>
      </c>
      <c r="D321" s="69" t="s">
        <v>353</v>
      </c>
      <c r="E321" s="69"/>
      <c r="F321" s="70">
        <f>SUM(F322)</f>
        <v>510</v>
      </c>
      <c r="G321" s="91"/>
      <c r="H321" s="91"/>
      <c r="I321" s="85">
        <f t="shared" si="25"/>
        <v>510</v>
      </c>
      <c r="J321" s="91"/>
      <c r="K321" s="90">
        <f t="shared" si="26"/>
        <v>510</v>
      </c>
      <c r="L321" s="91"/>
      <c r="M321" s="91">
        <f t="shared" si="27"/>
        <v>510</v>
      </c>
      <c r="N321" s="91"/>
      <c r="O321" s="91"/>
      <c r="P321" s="211">
        <f t="shared" si="28"/>
        <v>510</v>
      </c>
    </row>
    <row r="322" spans="1:16" ht="43.5" customHeight="1">
      <c r="A322" s="22" t="s">
        <v>192</v>
      </c>
      <c r="B322" s="114">
        <v>475</v>
      </c>
      <c r="C322" s="68" t="s">
        <v>53</v>
      </c>
      <c r="D322" s="69" t="s">
        <v>353</v>
      </c>
      <c r="E322" s="69" t="s">
        <v>191</v>
      </c>
      <c r="F322" s="70">
        <v>510</v>
      </c>
      <c r="G322" s="91"/>
      <c r="H322" s="91"/>
      <c r="I322" s="85">
        <f t="shared" si="25"/>
        <v>510</v>
      </c>
      <c r="J322" s="91"/>
      <c r="K322" s="90">
        <f t="shared" si="26"/>
        <v>510</v>
      </c>
      <c r="L322" s="91"/>
      <c r="M322" s="91">
        <f t="shared" si="27"/>
        <v>510</v>
      </c>
      <c r="N322" s="91"/>
      <c r="O322" s="91"/>
      <c r="P322" s="211">
        <f t="shared" si="28"/>
        <v>510</v>
      </c>
    </row>
    <row r="323" spans="1:16" ht="27" customHeight="1">
      <c r="A323" s="27" t="s">
        <v>109</v>
      </c>
      <c r="B323" s="144">
        <v>475</v>
      </c>
      <c r="C323" s="66" t="s">
        <v>98</v>
      </c>
      <c r="D323" s="69"/>
      <c r="E323" s="69"/>
      <c r="F323" s="85">
        <f>F324</f>
        <v>786.4</v>
      </c>
      <c r="G323" s="91"/>
      <c r="H323" s="91"/>
      <c r="I323" s="85">
        <f t="shared" si="25"/>
        <v>786.4</v>
      </c>
      <c r="J323" s="90">
        <f>J324</f>
        <v>1089.8</v>
      </c>
      <c r="K323" s="90">
        <f t="shared" si="26"/>
        <v>1876.1999999999998</v>
      </c>
      <c r="L323" s="91"/>
      <c r="M323" s="90">
        <f t="shared" si="27"/>
        <v>1876.1999999999998</v>
      </c>
      <c r="N323" s="90"/>
      <c r="O323" s="90"/>
      <c r="P323" s="211">
        <f t="shared" si="28"/>
        <v>1876.1999999999998</v>
      </c>
    </row>
    <row r="324" spans="1:16" s="11" customFormat="1" ht="34.5" customHeight="1">
      <c r="A324" s="111" t="s">
        <v>710</v>
      </c>
      <c r="B324" s="144">
        <v>475</v>
      </c>
      <c r="C324" s="66" t="s">
        <v>98</v>
      </c>
      <c r="D324" s="67" t="s">
        <v>265</v>
      </c>
      <c r="E324" s="67"/>
      <c r="F324" s="85">
        <f>SUM(F325)</f>
        <v>786.4</v>
      </c>
      <c r="G324" s="90"/>
      <c r="H324" s="90"/>
      <c r="I324" s="85">
        <f t="shared" si="25"/>
        <v>786.4</v>
      </c>
      <c r="J324" s="90">
        <f>J325</f>
        <v>1089.8</v>
      </c>
      <c r="K324" s="90">
        <f t="shared" si="26"/>
        <v>1876.1999999999998</v>
      </c>
      <c r="L324" s="90"/>
      <c r="M324" s="90">
        <f t="shared" si="27"/>
        <v>1876.1999999999998</v>
      </c>
      <c r="N324" s="90"/>
      <c r="O324" s="90"/>
      <c r="P324" s="211">
        <f t="shared" si="28"/>
        <v>1876.1999999999998</v>
      </c>
    </row>
    <row r="325" spans="1:16" s="2" customFormat="1" ht="34.5" customHeight="1">
      <c r="A325" s="34" t="s">
        <v>12</v>
      </c>
      <c r="B325" s="114">
        <v>475</v>
      </c>
      <c r="C325" s="68" t="s">
        <v>98</v>
      </c>
      <c r="D325" s="69" t="s">
        <v>359</v>
      </c>
      <c r="E325" s="69"/>
      <c r="F325" s="70">
        <f>SUM(F326)</f>
        <v>786.4</v>
      </c>
      <c r="G325" s="91"/>
      <c r="H325" s="91"/>
      <c r="I325" s="85">
        <f t="shared" si="25"/>
        <v>786.4</v>
      </c>
      <c r="J325" s="91">
        <f>J326</f>
        <v>1089.8</v>
      </c>
      <c r="K325" s="90">
        <f t="shared" si="26"/>
        <v>1876.1999999999998</v>
      </c>
      <c r="L325" s="91"/>
      <c r="M325" s="90">
        <f t="shared" si="27"/>
        <v>1876.1999999999998</v>
      </c>
      <c r="N325" s="90"/>
      <c r="O325" s="91"/>
      <c r="P325" s="211">
        <f t="shared" si="28"/>
        <v>1876.1999999999998</v>
      </c>
    </row>
    <row r="326" spans="1:16" s="2" customFormat="1" ht="34.5" customHeight="1">
      <c r="A326" s="34" t="s">
        <v>425</v>
      </c>
      <c r="B326" s="114">
        <v>475</v>
      </c>
      <c r="C326" s="68" t="s">
        <v>98</v>
      </c>
      <c r="D326" s="69" t="s">
        <v>426</v>
      </c>
      <c r="E326" s="69"/>
      <c r="F326" s="70">
        <f>SUM(F327)</f>
        <v>786.4</v>
      </c>
      <c r="G326" s="91"/>
      <c r="H326" s="91"/>
      <c r="I326" s="85">
        <f t="shared" si="25"/>
        <v>786.4</v>
      </c>
      <c r="J326" s="91">
        <f>J327</f>
        <v>1089.8</v>
      </c>
      <c r="K326" s="90">
        <f t="shared" si="26"/>
        <v>1876.1999999999998</v>
      </c>
      <c r="L326" s="91"/>
      <c r="M326" s="90">
        <f t="shared" si="27"/>
        <v>1876.1999999999998</v>
      </c>
      <c r="N326" s="90"/>
      <c r="O326" s="91"/>
      <c r="P326" s="211">
        <f t="shared" si="28"/>
        <v>1876.1999999999998</v>
      </c>
    </row>
    <row r="327" spans="1:16" ht="65.25" customHeight="1">
      <c r="A327" s="22" t="s">
        <v>3</v>
      </c>
      <c r="B327" s="114">
        <v>475</v>
      </c>
      <c r="C327" s="68" t="s">
        <v>98</v>
      </c>
      <c r="D327" s="69" t="s">
        <v>427</v>
      </c>
      <c r="E327" s="69"/>
      <c r="F327" s="70">
        <f>SUM(F328)</f>
        <v>786.4</v>
      </c>
      <c r="G327" s="91"/>
      <c r="H327" s="91"/>
      <c r="I327" s="85">
        <f t="shared" si="25"/>
        <v>786.4</v>
      </c>
      <c r="J327" s="91">
        <f>J328</f>
        <v>1089.8</v>
      </c>
      <c r="K327" s="90">
        <f t="shared" si="26"/>
        <v>1876.1999999999998</v>
      </c>
      <c r="L327" s="91"/>
      <c r="M327" s="90">
        <f t="shared" si="27"/>
        <v>1876.1999999999998</v>
      </c>
      <c r="N327" s="90"/>
      <c r="O327" s="91"/>
      <c r="P327" s="211">
        <f t="shared" si="28"/>
        <v>1876.1999999999998</v>
      </c>
    </row>
    <row r="328" spans="1:16" ht="27.75" customHeight="1">
      <c r="A328" s="22" t="s">
        <v>145</v>
      </c>
      <c r="B328" s="114">
        <v>475</v>
      </c>
      <c r="C328" s="68" t="s">
        <v>98</v>
      </c>
      <c r="D328" s="69" t="s">
        <v>427</v>
      </c>
      <c r="E328" s="69" t="s">
        <v>537</v>
      </c>
      <c r="F328" s="70">
        <v>786.4</v>
      </c>
      <c r="G328" s="91"/>
      <c r="H328" s="91"/>
      <c r="I328" s="85">
        <f t="shared" si="25"/>
        <v>786.4</v>
      </c>
      <c r="J328" s="91">
        <v>1089.8</v>
      </c>
      <c r="K328" s="90">
        <f t="shared" si="26"/>
        <v>1876.1999999999998</v>
      </c>
      <c r="L328" s="91"/>
      <c r="M328" s="91">
        <f t="shared" si="27"/>
        <v>1876.1999999999998</v>
      </c>
      <c r="N328" s="91"/>
      <c r="O328" s="91"/>
      <c r="P328" s="211">
        <f t="shared" si="28"/>
        <v>1876.1999999999998</v>
      </c>
    </row>
    <row r="329" spans="1:16" s="11" customFormat="1" ht="27.75" customHeight="1">
      <c r="A329" s="32" t="s">
        <v>108</v>
      </c>
      <c r="B329" s="144">
        <v>475</v>
      </c>
      <c r="C329" s="66" t="s">
        <v>93</v>
      </c>
      <c r="D329" s="67"/>
      <c r="E329" s="67"/>
      <c r="F329" s="85">
        <f>SUM(F330)</f>
        <v>3400</v>
      </c>
      <c r="G329" s="90"/>
      <c r="H329" s="90"/>
      <c r="I329" s="85">
        <f t="shared" si="25"/>
        <v>3400</v>
      </c>
      <c r="J329" s="90"/>
      <c r="K329" s="90">
        <f t="shared" si="26"/>
        <v>3400</v>
      </c>
      <c r="L329" s="90"/>
      <c r="M329" s="91">
        <f t="shared" si="27"/>
        <v>3400</v>
      </c>
      <c r="N329" s="91"/>
      <c r="O329" s="90"/>
      <c r="P329" s="211">
        <f t="shared" si="28"/>
        <v>3400</v>
      </c>
    </row>
    <row r="330" spans="1:16" ht="33.75" customHeight="1">
      <c r="A330" s="111" t="s">
        <v>465</v>
      </c>
      <c r="B330" s="144">
        <v>475</v>
      </c>
      <c r="C330" s="66" t="s">
        <v>93</v>
      </c>
      <c r="D330" s="67" t="s">
        <v>265</v>
      </c>
      <c r="E330" s="69"/>
      <c r="F330" s="85">
        <f>SUM(F331)</f>
        <v>3400</v>
      </c>
      <c r="G330" s="91"/>
      <c r="H330" s="91"/>
      <c r="I330" s="85">
        <f t="shared" si="25"/>
        <v>3400</v>
      </c>
      <c r="J330" s="91"/>
      <c r="K330" s="90">
        <f t="shared" si="26"/>
        <v>3400</v>
      </c>
      <c r="L330" s="91"/>
      <c r="M330" s="91">
        <f t="shared" si="27"/>
        <v>3400</v>
      </c>
      <c r="N330" s="91"/>
      <c r="O330" s="91"/>
      <c r="P330" s="211">
        <f t="shared" si="28"/>
        <v>3400</v>
      </c>
    </row>
    <row r="331" spans="1:16" s="2" customFormat="1" ht="27" customHeight="1">
      <c r="A331" s="34" t="s">
        <v>39</v>
      </c>
      <c r="B331" s="114">
        <v>475</v>
      </c>
      <c r="C331" s="68" t="s">
        <v>93</v>
      </c>
      <c r="D331" s="69" t="s">
        <v>360</v>
      </c>
      <c r="E331" s="69"/>
      <c r="F331" s="70">
        <f>F332</f>
        <v>3400</v>
      </c>
      <c r="G331" s="91"/>
      <c r="H331" s="91"/>
      <c r="I331" s="85">
        <f t="shared" si="25"/>
        <v>3400</v>
      </c>
      <c r="J331" s="91"/>
      <c r="K331" s="90">
        <f t="shared" si="26"/>
        <v>3400</v>
      </c>
      <c r="L331" s="91"/>
      <c r="M331" s="91">
        <f t="shared" si="27"/>
        <v>3400</v>
      </c>
      <c r="N331" s="91"/>
      <c r="O331" s="91"/>
      <c r="P331" s="211">
        <f t="shared" si="28"/>
        <v>3400</v>
      </c>
    </row>
    <row r="332" spans="1:16" s="2" customFormat="1" ht="34.5" customHeight="1">
      <c r="A332" s="34" t="s">
        <v>425</v>
      </c>
      <c r="B332" s="114">
        <v>475</v>
      </c>
      <c r="C332" s="68" t="s">
        <v>93</v>
      </c>
      <c r="D332" s="69" t="s">
        <v>428</v>
      </c>
      <c r="E332" s="69"/>
      <c r="F332" s="70">
        <f>F333</f>
        <v>3400</v>
      </c>
      <c r="G332" s="91"/>
      <c r="H332" s="91"/>
      <c r="I332" s="85">
        <f t="shared" si="25"/>
        <v>3400</v>
      </c>
      <c r="J332" s="91"/>
      <c r="K332" s="90">
        <f t="shared" si="26"/>
        <v>3400</v>
      </c>
      <c r="L332" s="91"/>
      <c r="M332" s="91">
        <f t="shared" si="27"/>
        <v>3400</v>
      </c>
      <c r="N332" s="91"/>
      <c r="O332" s="91"/>
      <c r="P332" s="211">
        <f t="shared" si="28"/>
        <v>3400</v>
      </c>
    </row>
    <row r="333" spans="1:16" ht="78.75" customHeight="1">
      <c r="A333" s="22" t="s">
        <v>279</v>
      </c>
      <c r="B333" s="114">
        <v>475</v>
      </c>
      <c r="C333" s="68" t="s">
        <v>93</v>
      </c>
      <c r="D333" s="69" t="s">
        <v>429</v>
      </c>
      <c r="E333" s="67"/>
      <c r="F333" s="70">
        <f>F334</f>
        <v>3400</v>
      </c>
      <c r="G333" s="91"/>
      <c r="H333" s="91"/>
      <c r="I333" s="85">
        <f t="shared" si="25"/>
        <v>3400</v>
      </c>
      <c r="J333" s="91"/>
      <c r="K333" s="90">
        <f t="shared" si="26"/>
        <v>3400</v>
      </c>
      <c r="L333" s="91"/>
      <c r="M333" s="91">
        <f t="shared" si="27"/>
        <v>3400</v>
      </c>
      <c r="N333" s="91"/>
      <c r="O333" s="91"/>
      <c r="P333" s="211">
        <f t="shared" si="28"/>
        <v>3400</v>
      </c>
    </row>
    <row r="334" spans="1:16" s="4" customFormat="1" ht="21" customHeight="1">
      <c r="A334" s="22" t="s">
        <v>145</v>
      </c>
      <c r="B334" s="114">
        <v>475</v>
      </c>
      <c r="C334" s="68" t="s">
        <v>93</v>
      </c>
      <c r="D334" s="69" t="s">
        <v>429</v>
      </c>
      <c r="E334" s="69" t="s">
        <v>480</v>
      </c>
      <c r="F334" s="70">
        <v>3400</v>
      </c>
      <c r="G334" s="90"/>
      <c r="H334" s="90"/>
      <c r="I334" s="85">
        <f t="shared" ref="I334:I396" si="29">F334+G334+H334</f>
        <v>3400</v>
      </c>
      <c r="J334" s="90"/>
      <c r="K334" s="90">
        <f t="shared" si="26"/>
        <v>3400</v>
      </c>
      <c r="L334" s="90"/>
      <c r="M334" s="91">
        <f t="shared" si="27"/>
        <v>3400</v>
      </c>
      <c r="N334" s="91"/>
      <c r="O334" s="90"/>
      <c r="P334" s="211">
        <f t="shared" si="28"/>
        <v>3400</v>
      </c>
    </row>
    <row r="335" spans="1:16" ht="34.5" customHeight="1">
      <c r="A335" s="62" t="s">
        <v>94</v>
      </c>
      <c r="B335" s="144">
        <v>476</v>
      </c>
      <c r="C335" s="68"/>
      <c r="D335" s="69"/>
      <c r="E335" s="69"/>
      <c r="F335" s="85">
        <f>SUM(F341+F336)</f>
        <v>13590</v>
      </c>
      <c r="G335" s="90">
        <f>G349</f>
        <v>1600</v>
      </c>
      <c r="H335" s="90"/>
      <c r="I335" s="85">
        <f t="shared" si="29"/>
        <v>15190</v>
      </c>
      <c r="J335" s="90"/>
      <c r="K335" s="90">
        <f t="shared" si="26"/>
        <v>15190</v>
      </c>
      <c r="L335" s="91"/>
      <c r="M335" s="90">
        <f t="shared" si="27"/>
        <v>15190</v>
      </c>
      <c r="N335" s="90"/>
      <c r="O335" s="91"/>
      <c r="P335" s="211">
        <f t="shared" si="28"/>
        <v>15190</v>
      </c>
    </row>
    <row r="336" spans="1:16" ht="28.5" hidden="1" customHeight="1">
      <c r="A336" s="27" t="s">
        <v>292</v>
      </c>
      <c r="B336" s="144">
        <v>476</v>
      </c>
      <c r="C336" s="66" t="s">
        <v>95</v>
      </c>
      <c r="D336" s="67"/>
      <c r="E336" s="67"/>
      <c r="F336" s="85">
        <f>SUM(F337)</f>
        <v>600</v>
      </c>
      <c r="G336" s="90"/>
      <c r="H336" s="90"/>
      <c r="I336" s="85">
        <f t="shared" si="29"/>
        <v>600</v>
      </c>
      <c r="J336" s="90"/>
      <c r="K336" s="90">
        <f t="shared" si="26"/>
        <v>600</v>
      </c>
      <c r="L336" s="91"/>
      <c r="M336" s="90">
        <f t="shared" si="27"/>
        <v>600</v>
      </c>
      <c r="N336" s="90"/>
      <c r="O336" s="91"/>
      <c r="P336" s="211">
        <f t="shared" si="28"/>
        <v>600</v>
      </c>
    </row>
    <row r="337" spans="1:16" ht="43.5" hidden="1" customHeight="1">
      <c r="A337" s="111" t="s">
        <v>682</v>
      </c>
      <c r="B337" s="144">
        <v>476</v>
      </c>
      <c r="C337" s="66" t="s">
        <v>95</v>
      </c>
      <c r="D337" s="67" t="s">
        <v>361</v>
      </c>
      <c r="E337" s="67"/>
      <c r="F337" s="85">
        <f>SUM(F339)</f>
        <v>600</v>
      </c>
      <c r="G337" s="90"/>
      <c r="H337" s="90"/>
      <c r="I337" s="85">
        <f t="shared" si="29"/>
        <v>600</v>
      </c>
      <c r="J337" s="90"/>
      <c r="K337" s="90">
        <f t="shared" si="26"/>
        <v>600</v>
      </c>
      <c r="L337" s="91"/>
      <c r="M337" s="90">
        <f t="shared" si="27"/>
        <v>600</v>
      </c>
      <c r="N337" s="90"/>
      <c r="O337" s="91"/>
      <c r="P337" s="211">
        <f t="shared" si="28"/>
        <v>600</v>
      </c>
    </row>
    <row r="338" spans="1:16" ht="43.5" hidden="1" customHeight="1">
      <c r="A338" s="34" t="s">
        <v>415</v>
      </c>
      <c r="B338" s="114">
        <v>476</v>
      </c>
      <c r="C338" s="68" t="s">
        <v>95</v>
      </c>
      <c r="D338" s="69" t="s">
        <v>424</v>
      </c>
      <c r="E338" s="67"/>
      <c r="F338" s="70">
        <f>F339</f>
        <v>600</v>
      </c>
      <c r="G338" s="91"/>
      <c r="H338" s="91"/>
      <c r="I338" s="85">
        <f t="shared" si="29"/>
        <v>600</v>
      </c>
      <c r="J338" s="91"/>
      <c r="K338" s="90">
        <f t="shared" si="26"/>
        <v>600</v>
      </c>
      <c r="L338" s="91"/>
      <c r="M338" s="90">
        <f t="shared" si="27"/>
        <v>600</v>
      </c>
      <c r="N338" s="90"/>
      <c r="O338" s="91"/>
      <c r="P338" s="211">
        <f t="shared" si="28"/>
        <v>600</v>
      </c>
    </row>
    <row r="339" spans="1:16" ht="32.25" hidden="1" customHeight="1">
      <c r="A339" s="22" t="s">
        <v>11</v>
      </c>
      <c r="B339" s="114">
        <v>476</v>
      </c>
      <c r="C339" s="68" t="s">
        <v>95</v>
      </c>
      <c r="D339" s="69" t="s">
        <v>416</v>
      </c>
      <c r="E339" s="69"/>
      <c r="F339" s="70">
        <f>SUM(F340)</f>
        <v>600</v>
      </c>
      <c r="G339" s="91"/>
      <c r="H339" s="91"/>
      <c r="I339" s="85">
        <f t="shared" si="29"/>
        <v>600</v>
      </c>
      <c r="J339" s="91"/>
      <c r="K339" s="90">
        <f t="shared" ref="K339:K355" si="30">I339+J339</f>
        <v>600</v>
      </c>
      <c r="L339" s="91"/>
      <c r="M339" s="90">
        <f t="shared" ref="M339:M386" si="31">K339+L339</f>
        <v>600</v>
      </c>
      <c r="N339" s="90"/>
      <c r="O339" s="91"/>
      <c r="P339" s="211">
        <f t="shared" si="28"/>
        <v>600</v>
      </c>
    </row>
    <row r="340" spans="1:16" ht="39" hidden="1" customHeight="1">
      <c r="A340" s="28" t="s">
        <v>192</v>
      </c>
      <c r="B340" s="114">
        <v>476</v>
      </c>
      <c r="C340" s="68" t="s">
        <v>95</v>
      </c>
      <c r="D340" s="69" t="s">
        <v>416</v>
      </c>
      <c r="E340" s="69" t="s">
        <v>191</v>
      </c>
      <c r="F340" s="70">
        <v>600</v>
      </c>
      <c r="G340" s="91"/>
      <c r="H340" s="91"/>
      <c r="I340" s="85">
        <f t="shared" si="29"/>
        <v>600</v>
      </c>
      <c r="J340" s="91"/>
      <c r="K340" s="90">
        <f t="shared" si="30"/>
        <v>600</v>
      </c>
      <c r="L340" s="91"/>
      <c r="M340" s="90">
        <f t="shared" si="31"/>
        <v>600</v>
      </c>
      <c r="N340" s="90"/>
      <c r="O340" s="91"/>
      <c r="P340" s="211">
        <f t="shared" si="28"/>
        <v>600</v>
      </c>
    </row>
    <row r="341" spans="1:16" s="4" customFormat="1" ht="24.75" hidden="1" customHeight="1">
      <c r="A341" s="27" t="s">
        <v>164</v>
      </c>
      <c r="B341" s="144">
        <v>476</v>
      </c>
      <c r="C341" s="66" t="s">
        <v>96</v>
      </c>
      <c r="D341" s="67"/>
      <c r="E341" s="67"/>
      <c r="F341" s="85">
        <f>SUM(F342)</f>
        <v>12990</v>
      </c>
      <c r="G341" s="90"/>
      <c r="H341" s="90"/>
      <c r="I341" s="85">
        <f t="shared" si="29"/>
        <v>12990</v>
      </c>
      <c r="J341" s="90"/>
      <c r="K341" s="90">
        <f t="shared" si="30"/>
        <v>12990</v>
      </c>
      <c r="L341" s="90"/>
      <c r="M341" s="90">
        <f t="shared" si="31"/>
        <v>12990</v>
      </c>
      <c r="N341" s="90"/>
      <c r="O341" s="90"/>
      <c r="P341" s="211">
        <f t="shared" si="28"/>
        <v>12990</v>
      </c>
    </row>
    <row r="342" spans="1:16" ht="30.75" hidden="1" customHeight="1">
      <c r="A342" s="27" t="s">
        <v>97</v>
      </c>
      <c r="B342" s="144">
        <v>476</v>
      </c>
      <c r="C342" s="66" t="s">
        <v>329</v>
      </c>
      <c r="D342" s="67"/>
      <c r="E342" s="67"/>
      <c r="F342" s="85">
        <f>SUM(F343)</f>
        <v>12990</v>
      </c>
      <c r="G342" s="91"/>
      <c r="H342" s="91"/>
      <c r="I342" s="85">
        <f t="shared" si="29"/>
        <v>12990</v>
      </c>
      <c r="J342" s="91"/>
      <c r="K342" s="90">
        <f t="shared" si="30"/>
        <v>12990</v>
      </c>
      <c r="L342" s="91"/>
      <c r="M342" s="90">
        <f t="shared" si="31"/>
        <v>12990</v>
      </c>
      <c r="N342" s="90"/>
      <c r="O342" s="91"/>
      <c r="P342" s="211">
        <f t="shared" si="28"/>
        <v>12990</v>
      </c>
    </row>
    <row r="343" spans="1:16" s="11" customFormat="1" ht="45.75" hidden="1" customHeight="1">
      <c r="A343" s="111" t="s">
        <v>682</v>
      </c>
      <c r="B343" s="144">
        <v>476</v>
      </c>
      <c r="C343" s="66" t="s">
        <v>329</v>
      </c>
      <c r="D343" s="67" t="s">
        <v>361</v>
      </c>
      <c r="E343" s="67"/>
      <c r="F343" s="85">
        <f>SUM(F347,F345,F349)</f>
        <v>12990</v>
      </c>
      <c r="G343" s="90"/>
      <c r="H343" s="90"/>
      <c r="I343" s="85">
        <f t="shared" si="29"/>
        <v>12990</v>
      </c>
      <c r="J343" s="90"/>
      <c r="K343" s="90">
        <f t="shared" si="30"/>
        <v>12990</v>
      </c>
      <c r="L343" s="90"/>
      <c r="M343" s="90">
        <f t="shared" si="31"/>
        <v>12990</v>
      </c>
      <c r="N343" s="90"/>
      <c r="O343" s="90"/>
      <c r="P343" s="211">
        <f t="shared" si="28"/>
        <v>12990</v>
      </c>
    </row>
    <row r="344" spans="1:16" s="11" customFormat="1" ht="31.5" hidden="1" customHeight="1">
      <c r="A344" s="33" t="s">
        <v>423</v>
      </c>
      <c r="B344" s="114">
        <v>476</v>
      </c>
      <c r="C344" s="68" t="s">
        <v>329</v>
      </c>
      <c r="D344" s="69" t="s">
        <v>453</v>
      </c>
      <c r="E344" s="67"/>
      <c r="F344" s="70">
        <f>SUM(F346,F348,F349)</f>
        <v>12990</v>
      </c>
      <c r="G344" s="90"/>
      <c r="H344" s="90"/>
      <c r="I344" s="85">
        <f t="shared" si="29"/>
        <v>12990</v>
      </c>
      <c r="J344" s="90"/>
      <c r="K344" s="90">
        <f t="shared" si="30"/>
        <v>12990</v>
      </c>
      <c r="L344" s="90"/>
      <c r="M344" s="90">
        <f t="shared" si="31"/>
        <v>12990</v>
      </c>
      <c r="N344" s="90"/>
      <c r="O344" s="90"/>
      <c r="P344" s="211">
        <f t="shared" si="28"/>
        <v>12990</v>
      </c>
    </row>
    <row r="345" spans="1:16" s="11" customFormat="1" ht="23.25" hidden="1" customHeight="1">
      <c r="A345" s="64" t="s">
        <v>463</v>
      </c>
      <c r="B345" s="69" t="s">
        <v>227</v>
      </c>
      <c r="C345" s="69" t="s">
        <v>329</v>
      </c>
      <c r="D345" s="69" t="s">
        <v>454</v>
      </c>
      <c r="E345" s="69"/>
      <c r="F345" s="70">
        <f>SUM(F346)</f>
        <v>1450</v>
      </c>
      <c r="G345" s="90"/>
      <c r="H345" s="90"/>
      <c r="I345" s="85">
        <f t="shared" si="29"/>
        <v>1450</v>
      </c>
      <c r="J345" s="90"/>
      <c r="K345" s="90">
        <f t="shared" si="30"/>
        <v>1450</v>
      </c>
      <c r="L345" s="90"/>
      <c r="M345" s="90">
        <f t="shared" si="31"/>
        <v>1450</v>
      </c>
      <c r="N345" s="90"/>
      <c r="O345" s="90"/>
      <c r="P345" s="211">
        <f t="shared" si="28"/>
        <v>1450</v>
      </c>
    </row>
    <row r="346" spans="1:16" s="11" customFormat="1" ht="33.75" hidden="1" customHeight="1">
      <c r="A346" s="28" t="s">
        <v>192</v>
      </c>
      <c r="B346" s="69" t="s">
        <v>227</v>
      </c>
      <c r="C346" s="69" t="s">
        <v>329</v>
      </c>
      <c r="D346" s="69" t="s">
        <v>454</v>
      </c>
      <c r="E346" s="69" t="s">
        <v>191</v>
      </c>
      <c r="F346" s="70">
        <v>1450</v>
      </c>
      <c r="G346" s="90"/>
      <c r="H346" s="90"/>
      <c r="I346" s="85">
        <f t="shared" si="29"/>
        <v>1450</v>
      </c>
      <c r="J346" s="90"/>
      <c r="K346" s="90">
        <f t="shared" si="30"/>
        <v>1450</v>
      </c>
      <c r="L346" s="90"/>
      <c r="M346" s="90">
        <f t="shared" si="31"/>
        <v>1450</v>
      </c>
      <c r="N346" s="90"/>
      <c r="O346" s="90"/>
      <c r="P346" s="211">
        <f t="shared" si="28"/>
        <v>1450</v>
      </c>
    </row>
    <row r="347" spans="1:16" s="18" customFormat="1" ht="21.75" hidden="1" customHeight="1">
      <c r="A347" s="64" t="s">
        <v>462</v>
      </c>
      <c r="B347" s="69" t="s">
        <v>227</v>
      </c>
      <c r="C347" s="69" t="s">
        <v>329</v>
      </c>
      <c r="D347" s="69" t="s">
        <v>455</v>
      </c>
      <c r="E347" s="69"/>
      <c r="F347" s="70">
        <f>F348</f>
        <v>1120</v>
      </c>
      <c r="G347" s="91"/>
      <c r="H347" s="91"/>
      <c r="I347" s="85">
        <f t="shared" si="29"/>
        <v>1120</v>
      </c>
      <c r="J347" s="91"/>
      <c r="K347" s="90">
        <f t="shared" si="30"/>
        <v>1120</v>
      </c>
      <c r="L347" s="147"/>
      <c r="M347" s="90">
        <f t="shared" si="31"/>
        <v>1120</v>
      </c>
      <c r="N347" s="90"/>
      <c r="O347" s="91"/>
      <c r="P347" s="211">
        <f t="shared" si="28"/>
        <v>1120</v>
      </c>
    </row>
    <row r="348" spans="1:16" s="3" customFormat="1" ht="30" hidden="1" customHeight="1">
      <c r="A348" s="22" t="s">
        <v>461</v>
      </c>
      <c r="B348" s="114">
        <v>476</v>
      </c>
      <c r="C348" s="68" t="s">
        <v>329</v>
      </c>
      <c r="D348" s="69" t="s">
        <v>455</v>
      </c>
      <c r="E348" s="69" t="s">
        <v>459</v>
      </c>
      <c r="F348" s="70">
        <v>1120</v>
      </c>
      <c r="G348" s="91"/>
      <c r="H348" s="91"/>
      <c r="I348" s="85">
        <f t="shared" si="29"/>
        <v>1120</v>
      </c>
      <c r="J348" s="91"/>
      <c r="K348" s="90">
        <f t="shared" si="30"/>
        <v>1120</v>
      </c>
      <c r="L348" s="147"/>
      <c r="M348" s="90">
        <f t="shared" si="31"/>
        <v>1120</v>
      </c>
      <c r="N348" s="90"/>
      <c r="O348" s="91"/>
      <c r="P348" s="211">
        <f t="shared" si="28"/>
        <v>1120</v>
      </c>
    </row>
    <row r="349" spans="1:16" s="18" customFormat="1" ht="25.5" hidden="1" customHeight="1">
      <c r="A349" s="64" t="s">
        <v>468</v>
      </c>
      <c r="B349" s="144">
        <v>476</v>
      </c>
      <c r="C349" s="66"/>
      <c r="D349" s="67"/>
      <c r="E349" s="67"/>
      <c r="F349" s="85">
        <f>F354+F355+F350</f>
        <v>10420</v>
      </c>
      <c r="G349" s="90">
        <f>G350</f>
        <v>1600</v>
      </c>
      <c r="H349" s="90"/>
      <c r="I349" s="85">
        <f t="shared" si="29"/>
        <v>12020</v>
      </c>
      <c r="J349" s="90"/>
      <c r="K349" s="90">
        <f t="shared" si="30"/>
        <v>12020</v>
      </c>
      <c r="L349" s="147"/>
      <c r="M349" s="90">
        <f t="shared" si="31"/>
        <v>12020</v>
      </c>
      <c r="N349" s="90"/>
      <c r="O349" s="91"/>
      <c r="P349" s="211">
        <f t="shared" si="28"/>
        <v>12020</v>
      </c>
    </row>
    <row r="350" spans="1:16" s="18" customFormat="1" ht="31.5" hidden="1" customHeight="1">
      <c r="A350" s="27" t="s">
        <v>202</v>
      </c>
      <c r="B350" s="144">
        <v>476</v>
      </c>
      <c r="C350" s="67" t="s">
        <v>466</v>
      </c>
      <c r="D350" s="67"/>
      <c r="E350" s="67"/>
      <c r="F350" s="85">
        <f>F351</f>
        <v>0</v>
      </c>
      <c r="G350" s="90">
        <f>G351</f>
        <v>1600</v>
      </c>
      <c r="H350" s="90"/>
      <c r="I350" s="85">
        <f t="shared" si="29"/>
        <v>1600</v>
      </c>
      <c r="J350" s="90"/>
      <c r="K350" s="90">
        <f t="shared" si="30"/>
        <v>1600</v>
      </c>
      <c r="L350" s="147"/>
      <c r="M350" s="90">
        <f t="shared" si="31"/>
        <v>1600</v>
      </c>
      <c r="N350" s="90"/>
      <c r="O350" s="91"/>
      <c r="P350" s="211">
        <f t="shared" ref="P350:P372" si="32">M350+N350+O350</f>
        <v>1600</v>
      </c>
    </row>
    <row r="351" spans="1:16" s="18" customFormat="1" ht="29.25" hidden="1" customHeight="1">
      <c r="A351" s="28" t="s">
        <v>634</v>
      </c>
      <c r="B351" s="114">
        <v>476</v>
      </c>
      <c r="C351" s="69" t="s">
        <v>466</v>
      </c>
      <c r="D351" s="75" t="s">
        <v>635</v>
      </c>
      <c r="E351" s="69"/>
      <c r="F351" s="70">
        <f>F352</f>
        <v>0</v>
      </c>
      <c r="G351" s="91">
        <f>G352</f>
        <v>1600</v>
      </c>
      <c r="H351" s="91"/>
      <c r="I351" s="85">
        <f t="shared" si="29"/>
        <v>1600</v>
      </c>
      <c r="J351" s="91"/>
      <c r="K351" s="90">
        <f t="shared" si="30"/>
        <v>1600</v>
      </c>
      <c r="L351" s="147"/>
      <c r="M351" s="90">
        <f t="shared" si="31"/>
        <v>1600</v>
      </c>
      <c r="N351" s="90"/>
      <c r="O351" s="91"/>
      <c r="P351" s="211">
        <f t="shared" si="32"/>
        <v>1600</v>
      </c>
    </row>
    <row r="352" spans="1:16" s="18" customFormat="1" ht="25.5" hidden="1" customHeight="1">
      <c r="A352" s="58" t="s">
        <v>461</v>
      </c>
      <c r="B352" s="114">
        <v>476</v>
      </c>
      <c r="C352" s="69" t="s">
        <v>466</v>
      </c>
      <c r="D352" s="75" t="s">
        <v>635</v>
      </c>
      <c r="E352" s="69" t="s">
        <v>459</v>
      </c>
      <c r="F352" s="70"/>
      <c r="G352" s="91">
        <v>1600</v>
      </c>
      <c r="H352" s="91"/>
      <c r="I352" s="85">
        <f t="shared" si="29"/>
        <v>1600</v>
      </c>
      <c r="J352" s="91"/>
      <c r="K352" s="90">
        <f t="shared" si="30"/>
        <v>1600</v>
      </c>
      <c r="L352" s="147"/>
      <c r="M352" s="90">
        <f t="shared" si="31"/>
        <v>1600</v>
      </c>
      <c r="N352" s="90"/>
      <c r="O352" s="91"/>
      <c r="P352" s="211">
        <f t="shared" si="32"/>
        <v>1600</v>
      </c>
    </row>
    <row r="353" spans="1:16" s="18" customFormat="1" ht="42.75" hidden="1" customHeight="1">
      <c r="A353" s="111" t="s">
        <v>682</v>
      </c>
      <c r="B353" s="114">
        <v>476</v>
      </c>
      <c r="C353" s="69"/>
      <c r="D353" s="75"/>
      <c r="E353" s="69"/>
      <c r="F353" s="70">
        <f>F354+F355</f>
        <v>10420</v>
      </c>
      <c r="G353" s="91"/>
      <c r="H353" s="91"/>
      <c r="I353" s="85">
        <f t="shared" si="29"/>
        <v>10420</v>
      </c>
      <c r="J353" s="91"/>
      <c r="K353" s="90">
        <f t="shared" si="30"/>
        <v>10420</v>
      </c>
      <c r="L353" s="147"/>
      <c r="M353" s="90">
        <f t="shared" si="31"/>
        <v>10420</v>
      </c>
      <c r="N353" s="90"/>
      <c r="O353" s="91"/>
      <c r="P353" s="211">
        <f t="shared" si="32"/>
        <v>10420</v>
      </c>
    </row>
    <row r="354" spans="1:16" ht="29.25" hidden="1" customHeight="1">
      <c r="A354" s="22" t="s">
        <v>461</v>
      </c>
      <c r="B354" s="114">
        <v>476</v>
      </c>
      <c r="C354" s="68" t="s">
        <v>329</v>
      </c>
      <c r="D354" s="69" t="s">
        <v>456</v>
      </c>
      <c r="E354" s="69" t="s">
        <v>459</v>
      </c>
      <c r="F354" s="70">
        <v>9920</v>
      </c>
      <c r="G354" s="91"/>
      <c r="H354" s="91"/>
      <c r="I354" s="85">
        <f t="shared" si="29"/>
        <v>9920</v>
      </c>
      <c r="J354" s="91"/>
      <c r="K354" s="90">
        <f t="shared" si="30"/>
        <v>9920</v>
      </c>
      <c r="L354" s="91"/>
      <c r="M354" s="90">
        <f t="shared" si="31"/>
        <v>9920</v>
      </c>
      <c r="N354" s="90"/>
      <c r="O354" s="91"/>
      <c r="P354" s="211">
        <f t="shared" si="32"/>
        <v>9920</v>
      </c>
    </row>
    <row r="355" spans="1:16" s="18" customFormat="1" ht="25.5" hidden="1" customHeight="1">
      <c r="A355" s="22" t="s">
        <v>558</v>
      </c>
      <c r="B355" s="114">
        <v>476</v>
      </c>
      <c r="C355" s="68" t="s">
        <v>329</v>
      </c>
      <c r="D355" s="69" t="s">
        <v>559</v>
      </c>
      <c r="E355" s="69" t="s">
        <v>459</v>
      </c>
      <c r="F355" s="70">
        <v>500</v>
      </c>
      <c r="G355" s="91"/>
      <c r="H355" s="91"/>
      <c r="I355" s="85">
        <f t="shared" si="29"/>
        <v>500</v>
      </c>
      <c r="J355" s="91"/>
      <c r="K355" s="90">
        <f t="shared" si="30"/>
        <v>500</v>
      </c>
      <c r="L355" s="147"/>
      <c r="M355" s="90">
        <f t="shared" si="31"/>
        <v>500</v>
      </c>
      <c r="N355" s="90"/>
      <c r="O355" s="91"/>
      <c r="P355" s="211">
        <f t="shared" si="32"/>
        <v>500</v>
      </c>
    </row>
    <row r="356" spans="1:16" ht="25.5" customHeight="1">
      <c r="A356" s="39" t="s">
        <v>99</v>
      </c>
      <c r="B356" s="129">
        <v>477</v>
      </c>
      <c r="C356" s="68"/>
      <c r="D356" s="69"/>
      <c r="E356" s="69"/>
      <c r="F356" s="85">
        <f>SUM(F357,F364)</f>
        <v>82429.200000000012</v>
      </c>
      <c r="G356" s="90">
        <f>G364</f>
        <v>-311.39999999999998</v>
      </c>
      <c r="H356" s="90">
        <f>H364</f>
        <v>951.7</v>
      </c>
      <c r="I356" s="85">
        <f t="shared" si="29"/>
        <v>83069.500000000015</v>
      </c>
      <c r="J356" s="90">
        <f>J364</f>
        <v>258.5</v>
      </c>
      <c r="K356" s="90">
        <f>F356+G356+H356+J356</f>
        <v>83328.000000000015</v>
      </c>
      <c r="L356" s="91"/>
      <c r="M356" s="90">
        <f t="shared" si="31"/>
        <v>83328.000000000015</v>
      </c>
      <c r="N356" s="90"/>
      <c r="O356" s="90">
        <f>O364</f>
        <v>183</v>
      </c>
      <c r="P356" s="211">
        <f t="shared" si="32"/>
        <v>83511.000000000015</v>
      </c>
    </row>
    <row r="357" spans="1:16" ht="25.5" hidden="1" customHeight="1">
      <c r="A357" s="43" t="s">
        <v>163</v>
      </c>
      <c r="B357" s="129">
        <v>477</v>
      </c>
      <c r="C357" s="66" t="s">
        <v>162</v>
      </c>
      <c r="D357" s="69"/>
      <c r="E357" s="69"/>
      <c r="F357" s="85">
        <f>SUM(F358)</f>
        <v>20169</v>
      </c>
      <c r="G357" s="91"/>
      <c r="H357" s="91"/>
      <c r="I357" s="85">
        <f t="shared" si="29"/>
        <v>20169</v>
      </c>
      <c r="J357" s="91"/>
      <c r="K357" s="91">
        <f t="shared" ref="K357:K396" si="33">F357+G357</f>
        <v>20169</v>
      </c>
      <c r="L357" s="91"/>
      <c r="M357" s="91">
        <f t="shared" si="31"/>
        <v>20169</v>
      </c>
      <c r="N357" s="91"/>
      <c r="O357" s="91"/>
      <c r="P357" s="211">
        <f t="shared" si="32"/>
        <v>20169</v>
      </c>
    </row>
    <row r="358" spans="1:16" s="4" customFormat="1" ht="25.5" hidden="1" customHeight="1">
      <c r="A358" s="40" t="s">
        <v>291</v>
      </c>
      <c r="B358" s="129">
        <v>477</v>
      </c>
      <c r="C358" s="67" t="s">
        <v>466</v>
      </c>
      <c r="D358" s="67"/>
      <c r="E358" s="67"/>
      <c r="F358" s="85">
        <f>SUM(F359)</f>
        <v>20169</v>
      </c>
      <c r="G358" s="90"/>
      <c r="H358" s="90"/>
      <c r="I358" s="85">
        <f t="shared" si="29"/>
        <v>20169</v>
      </c>
      <c r="J358" s="90"/>
      <c r="K358" s="91">
        <f t="shared" si="33"/>
        <v>20169</v>
      </c>
      <c r="L358" s="90"/>
      <c r="M358" s="91">
        <f t="shared" si="31"/>
        <v>20169</v>
      </c>
      <c r="N358" s="91"/>
      <c r="O358" s="90"/>
      <c r="P358" s="211">
        <f t="shared" si="32"/>
        <v>20169</v>
      </c>
    </row>
    <row r="359" spans="1:16" s="4" customFormat="1" ht="48" hidden="1" customHeight="1">
      <c r="A359" s="40" t="s">
        <v>687</v>
      </c>
      <c r="B359" s="129">
        <v>477</v>
      </c>
      <c r="C359" s="67" t="s">
        <v>466</v>
      </c>
      <c r="D359" s="67" t="s">
        <v>343</v>
      </c>
      <c r="E359" s="69"/>
      <c r="F359" s="85">
        <f>SUM(F360)</f>
        <v>20169</v>
      </c>
      <c r="G359" s="90"/>
      <c r="H359" s="90"/>
      <c r="I359" s="85">
        <f t="shared" si="29"/>
        <v>20169</v>
      </c>
      <c r="J359" s="90"/>
      <c r="K359" s="91">
        <f t="shared" si="33"/>
        <v>20169</v>
      </c>
      <c r="L359" s="90"/>
      <c r="M359" s="91">
        <f t="shared" si="31"/>
        <v>20169</v>
      </c>
      <c r="N359" s="91"/>
      <c r="O359" s="90"/>
      <c r="P359" s="211">
        <f t="shared" si="32"/>
        <v>20169</v>
      </c>
    </row>
    <row r="360" spans="1:16" s="11" customFormat="1" ht="48.75" hidden="1" customHeight="1">
      <c r="A360" s="40" t="s">
        <v>5</v>
      </c>
      <c r="B360" s="129">
        <v>477</v>
      </c>
      <c r="C360" s="67" t="s">
        <v>466</v>
      </c>
      <c r="D360" s="67" t="s">
        <v>344</v>
      </c>
      <c r="E360" s="67"/>
      <c r="F360" s="85">
        <f>SUM(F362)</f>
        <v>20169</v>
      </c>
      <c r="G360" s="90"/>
      <c r="H360" s="90"/>
      <c r="I360" s="85">
        <f t="shared" si="29"/>
        <v>20169</v>
      </c>
      <c r="J360" s="90"/>
      <c r="K360" s="91">
        <f t="shared" si="33"/>
        <v>20169</v>
      </c>
      <c r="L360" s="90"/>
      <c r="M360" s="91">
        <f t="shared" si="31"/>
        <v>20169</v>
      </c>
      <c r="N360" s="91"/>
      <c r="O360" s="90"/>
      <c r="P360" s="211">
        <f t="shared" si="32"/>
        <v>20169</v>
      </c>
    </row>
    <row r="361" spans="1:16" s="11" customFormat="1" ht="32.25" hidden="1" customHeight="1">
      <c r="A361" s="47" t="s">
        <v>439</v>
      </c>
      <c r="B361" s="132">
        <v>477</v>
      </c>
      <c r="C361" s="69" t="s">
        <v>466</v>
      </c>
      <c r="D361" s="69" t="s">
        <v>440</v>
      </c>
      <c r="E361" s="69"/>
      <c r="F361" s="70">
        <f>F362</f>
        <v>20169</v>
      </c>
      <c r="G361" s="90"/>
      <c r="H361" s="90"/>
      <c r="I361" s="85">
        <f t="shared" si="29"/>
        <v>20169</v>
      </c>
      <c r="J361" s="90"/>
      <c r="K361" s="91">
        <f t="shared" si="33"/>
        <v>20169</v>
      </c>
      <c r="L361" s="90"/>
      <c r="M361" s="91">
        <f t="shared" si="31"/>
        <v>20169</v>
      </c>
      <c r="N361" s="91"/>
      <c r="O361" s="90"/>
      <c r="P361" s="211">
        <f t="shared" si="32"/>
        <v>20169</v>
      </c>
    </row>
    <row r="362" spans="1:16" s="11" customFormat="1" ht="32.25" hidden="1" customHeight="1">
      <c r="A362" s="28" t="s">
        <v>6</v>
      </c>
      <c r="B362" s="132">
        <v>477</v>
      </c>
      <c r="C362" s="69" t="s">
        <v>466</v>
      </c>
      <c r="D362" s="69" t="s">
        <v>441</v>
      </c>
      <c r="E362" s="67"/>
      <c r="F362" s="70">
        <f>SUM(F363)</f>
        <v>20169</v>
      </c>
      <c r="G362" s="90"/>
      <c r="H362" s="90"/>
      <c r="I362" s="85">
        <f t="shared" si="29"/>
        <v>20169</v>
      </c>
      <c r="J362" s="90"/>
      <c r="K362" s="91">
        <f t="shared" si="33"/>
        <v>20169</v>
      </c>
      <c r="L362" s="90"/>
      <c r="M362" s="91">
        <f t="shared" si="31"/>
        <v>20169</v>
      </c>
      <c r="N362" s="91"/>
      <c r="O362" s="90"/>
      <c r="P362" s="211">
        <f t="shared" si="32"/>
        <v>20169</v>
      </c>
    </row>
    <row r="363" spans="1:16" s="4" customFormat="1" ht="33" hidden="1" customHeight="1">
      <c r="A363" s="28" t="s">
        <v>145</v>
      </c>
      <c r="B363" s="132">
        <v>477</v>
      </c>
      <c r="C363" s="69" t="s">
        <v>466</v>
      </c>
      <c r="D363" s="69" t="s">
        <v>441</v>
      </c>
      <c r="E363" s="69" t="s">
        <v>144</v>
      </c>
      <c r="F363" s="70">
        <v>20169</v>
      </c>
      <c r="G363" s="90"/>
      <c r="H363" s="90"/>
      <c r="I363" s="85">
        <f t="shared" si="29"/>
        <v>20169</v>
      </c>
      <c r="J363" s="90"/>
      <c r="K363" s="91">
        <f t="shared" si="33"/>
        <v>20169</v>
      </c>
      <c r="L363" s="90"/>
      <c r="M363" s="91">
        <f t="shared" si="31"/>
        <v>20169</v>
      </c>
      <c r="N363" s="91"/>
      <c r="O363" s="90"/>
      <c r="P363" s="211">
        <f t="shared" si="32"/>
        <v>20169</v>
      </c>
    </row>
    <row r="364" spans="1:16" ht="24.75" customHeight="1">
      <c r="A364" s="27" t="s">
        <v>100</v>
      </c>
      <c r="B364" s="129">
        <v>477</v>
      </c>
      <c r="C364" s="66" t="s">
        <v>101</v>
      </c>
      <c r="D364" s="67"/>
      <c r="E364" s="67"/>
      <c r="F364" s="85">
        <f>SUM(F365,F387)</f>
        <v>62260.200000000004</v>
      </c>
      <c r="G364" s="90">
        <f>G365</f>
        <v>-311.39999999999998</v>
      </c>
      <c r="H364" s="90">
        <f>H365</f>
        <v>951.7</v>
      </c>
      <c r="I364" s="85">
        <f t="shared" si="29"/>
        <v>62900.5</v>
      </c>
      <c r="J364" s="90">
        <f>J365</f>
        <v>258.5</v>
      </c>
      <c r="K364" s="90">
        <f>F364+G364+H364+J364</f>
        <v>63159</v>
      </c>
      <c r="L364" s="91"/>
      <c r="M364" s="90">
        <f t="shared" si="31"/>
        <v>63159</v>
      </c>
      <c r="N364" s="90"/>
      <c r="O364" s="90">
        <f>O365+O387</f>
        <v>183</v>
      </c>
      <c r="P364" s="211">
        <f t="shared" si="32"/>
        <v>63342</v>
      </c>
    </row>
    <row r="365" spans="1:16" ht="19.5" customHeight="1">
      <c r="A365" s="27" t="s">
        <v>289</v>
      </c>
      <c r="B365" s="129">
        <v>477</v>
      </c>
      <c r="C365" s="66" t="s">
        <v>102</v>
      </c>
      <c r="D365" s="67"/>
      <c r="E365" s="67"/>
      <c r="F365" s="85">
        <f>SUM(F366)</f>
        <v>55593.200000000004</v>
      </c>
      <c r="G365" s="90">
        <f>G366</f>
        <v>-311.39999999999998</v>
      </c>
      <c r="H365" s="90">
        <f>H366</f>
        <v>951.7</v>
      </c>
      <c r="I365" s="85">
        <f t="shared" si="29"/>
        <v>56233.5</v>
      </c>
      <c r="J365" s="90">
        <f>J366</f>
        <v>258.5</v>
      </c>
      <c r="K365" s="90">
        <f t="shared" ref="K365:K369" si="34">F365+G365+H365+J365</f>
        <v>56492</v>
      </c>
      <c r="L365" s="91"/>
      <c r="M365" s="90">
        <f t="shared" si="31"/>
        <v>56492</v>
      </c>
      <c r="N365" s="90"/>
      <c r="O365" s="90">
        <f>O381</f>
        <v>1</v>
      </c>
      <c r="P365" s="211">
        <f t="shared" si="32"/>
        <v>56493</v>
      </c>
    </row>
    <row r="366" spans="1:16" ht="45" customHeight="1">
      <c r="A366" s="40" t="s">
        <v>7</v>
      </c>
      <c r="B366" s="129">
        <v>477</v>
      </c>
      <c r="C366" s="66" t="s">
        <v>102</v>
      </c>
      <c r="D366" s="67" t="s">
        <v>354</v>
      </c>
      <c r="E366" s="67"/>
      <c r="F366" s="85">
        <f>SUM(F368,F370,F378,F381+F372)</f>
        <v>55593.200000000004</v>
      </c>
      <c r="G366" s="90">
        <f>G370</f>
        <v>-311.39999999999998</v>
      </c>
      <c r="H366" s="90">
        <f>H367</f>
        <v>951.7</v>
      </c>
      <c r="I366" s="85">
        <f t="shared" si="29"/>
        <v>56233.5</v>
      </c>
      <c r="J366" s="90">
        <f>J367</f>
        <v>258.5</v>
      </c>
      <c r="K366" s="90">
        <f t="shared" si="34"/>
        <v>56492</v>
      </c>
      <c r="L366" s="91"/>
      <c r="M366" s="90">
        <f t="shared" si="31"/>
        <v>56492</v>
      </c>
      <c r="N366" s="90"/>
      <c r="O366" s="90">
        <f>O381</f>
        <v>1</v>
      </c>
      <c r="P366" s="211">
        <f t="shared" si="32"/>
        <v>56493</v>
      </c>
    </row>
    <row r="367" spans="1:16" ht="34.5" customHeight="1">
      <c r="A367" s="28" t="s">
        <v>436</v>
      </c>
      <c r="B367" s="129">
        <v>477</v>
      </c>
      <c r="C367" s="66" t="s">
        <v>102</v>
      </c>
      <c r="D367" s="67" t="s">
        <v>430</v>
      </c>
      <c r="E367" s="67"/>
      <c r="F367" s="85">
        <f>F368+F370+F372</f>
        <v>35193.200000000004</v>
      </c>
      <c r="G367" s="90"/>
      <c r="H367" s="90">
        <f>H375</f>
        <v>951.7</v>
      </c>
      <c r="I367" s="85">
        <f t="shared" si="29"/>
        <v>36144.9</v>
      </c>
      <c r="J367" s="90">
        <f>J370+J381</f>
        <v>258.5</v>
      </c>
      <c r="K367" s="90">
        <f t="shared" si="34"/>
        <v>36403.4</v>
      </c>
      <c r="L367" s="91"/>
      <c r="M367" s="90">
        <f t="shared" si="31"/>
        <v>36403.4</v>
      </c>
      <c r="N367" s="90"/>
      <c r="O367" s="90"/>
      <c r="P367" s="211">
        <f t="shared" si="32"/>
        <v>36403.4</v>
      </c>
    </row>
    <row r="368" spans="1:16" ht="44.25" customHeight="1">
      <c r="A368" s="20" t="s">
        <v>277</v>
      </c>
      <c r="B368" s="129">
        <v>477</v>
      </c>
      <c r="C368" s="66" t="s">
        <v>102</v>
      </c>
      <c r="D368" s="67" t="s">
        <v>437</v>
      </c>
      <c r="E368" s="67"/>
      <c r="F368" s="85">
        <f>SUM(F369)</f>
        <v>27781.8</v>
      </c>
      <c r="G368" s="91"/>
      <c r="H368" s="91"/>
      <c r="I368" s="85">
        <f t="shared" si="29"/>
        <v>27781.8</v>
      </c>
      <c r="J368" s="91"/>
      <c r="K368" s="90">
        <f t="shared" si="34"/>
        <v>27781.8</v>
      </c>
      <c r="L368" s="91"/>
      <c r="M368" s="90">
        <f t="shared" si="31"/>
        <v>27781.8</v>
      </c>
      <c r="N368" s="90"/>
      <c r="O368" s="90"/>
      <c r="P368" s="211">
        <f t="shared" si="32"/>
        <v>27781.8</v>
      </c>
    </row>
    <row r="369" spans="1:16" ht="23.25" customHeight="1">
      <c r="A369" s="28" t="s">
        <v>145</v>
      </c>
      <c r="B369" s="132">
        <v>477</v>
      </c>
      <c r="C369" s="68" t="s">
        <v>102</v>
      </c>
      <c r="D369" s="69" t="s">
        <v>437</v>
      </c>
      <c r="E369" s="69" t="s">
        <v>144</v>
      </c>
      <c r="F369" s="86">
        <v>27781.8</v>
      </c>
      <c r="G369" s="91"/>
      <c r="H369" s="91"/>
      <c r="I369" s="85">
        <f t="shared" si="29"/>
        <v>27781.8</v>
      </c>
      <c r="J369" s="91"/>
      <c r="K369" s="90">
        <f t="shared" si="34"/>
        <v>27781.8</v>
      </c>
      <c r="L369" s="91"/>
      <c r="M369" s="91">
        <f t="shared" si="31"/>
        <v>27781.8</v>
      </c>
      <c r="N369" s="91"/>
      <c r="O369" s="91"/>
      <c r="P369" s="211">
        <f t="shared" si="32"/>
        <v>27781.8</v>
      </c>
    </row>
    <row r="370" spans="1:16" s="11" customFormat="1" ht="37.5" customHeight="1">
      <c r="A370" s="40" t="s">
        <v>8</v>
      </c>
      <c r="B370" s="129">
        <v>477</v>
      </c>
      <c r="C370" s="66" t="s">
        <v>102</v>
      </c>
      <c r="D370" s="67" t="s">
        <v>438</v>
      </c>
      <c r="E370" s="67"/>
      <c r="F370" s="85">
        <f>F371</f>
        <v>7100</v>
      </c>
      <c r="G370" s="90">
        <f>G372</f>
        <v>-311.39999999999998</v>
      </c>
      <c r="H370" s="90"/>
      <c r="I370" s="85">
        <f t="shared" si="29"/>
        <v>6788.6</v>
      </c>
      <c r="J370" s="90">
        <f>J372</f>
        <v>108.5</v>
      </c>
      <c r="K370" s="90">
        <f>I370+J370</f>
        <v>6897.1</v>
      </c>
      <c r="L370" s="90"/>
      <c r="M370" s="91">
        <f t="shared" si="31"/>
        <v>6897.1</v>
      </c>
      <c r="N370" s="91"/>
      <c r="O370" s="90"/>
      <c r="P370" s="211">
        <f t="shared" si="32"/>
        <v>6897.1</v>
      </c>
    </row>
    <row r="371" spans="1:16" ht="24.75" customHeight="1">
      <c r="A371" s="28" t="s">
        <v>145</v>
      </c>
      <c r="B371" s="132">
        <v>477</v>
      </c>
      <c r="C371" s="68" t="s">
        <v>102</v>
      </c>
      <c r="D371" s="69" t="s">
        <v>438</v>
      </c>
      <c r="E371" s="69" t="s">
        <v>537</v>
      </c>
      <c r="F371" s="70">
        <v>7100</v>
      </c>
      <c r="G371" s="91"/>
      <c r="H371" s="91"/>
      <c r="I371" s="85">
        <f t="shared" si="29"/>
        <v>7100</v>
      </c>
      <c r="J371" s="91"/>
      <c r="K371" s="90">
        <f t="shared" ref="K371:K391" si="35">I371+J371</f>
        <v>7100</v>
      </c>
      <c r="L371" s="91"/>
      <c r="M371" s="91">
        <f t="shared" si="31"/>
        <v>7100</v>
      </c>
      <c r="N371" s="91"/>
      <c r="O371" s="91"/>
      <c r="P371" s="211">
        <f t="shared" si="32"/>
        <v>7100</v>
      </c>
    </row>
    <row r="372" spans="1:16" ht="24.75" customHeight="1">
      <c r="A372" s="28" t="s">
        <v>765</v>
      </c>
      <c r="B372" s="132">
        <v>477</v>
      </c>
      <c r="C372" s="68" t="s">
        <v>102</v>
      </c>
      <c r="D372" s="69"/>
      <c r="E372" s="69"/>
      <c r="F372" s="70">
        <f>F373+F374+F376+F377</f>
        <v>311.39999999999998</v>
      </c>
      <c r="G372" s="91">
        <f>G373</f>
        <v>-311.39999999999998</v>
      </c>
      <c r="H372" s="91"/>
      <c r="I372" s="85">
        <f t="shared" si="29"/>
        <v>0</v>
      </c>
      <c r="J372" s="91">
        <f>J373+J374</f>
        <v>108.5</v>
      </c>
      <c r="K372" s="90">
        <f t="shared" si="35"/>
        <v>108.5</v>
      </c>
      <c r="L372" s="91"/>
      <c r="M372" s="91">
        <f t="shared" si="31"/>
        <v>108.5</v>
      </c>
      <c r="N372" s="91"/>
      <c r="O372" s="91"/>
      <c r="P372" s="211">
        <f t="shared" si="32"/>
        <v>108.5</v>
      </c>
    </row>
    <row r="373" spans="1:16" ht="24.75" customHeight="1">
      <c r="A373" s="28" t="s">
        <v>646</v>
      </c>
      <c r="B373" s="132">
        <v>477</v>
      </c>
      <c r="C373" s="68" t="s">
        <v>102</v>
      </c>
      <c r="D373" s="69" t="s">
        <v>777</v>
      </c>
      <c r="E373" s="69" t="s">
        <v>603</v>
      </c>
      <c r="F373" s="70">
        <v>311.39999999999998</v>
      </c>
      <c r="G373" s="91">
        <v>-311.39999999999998</v>
      </c>
      <c r="H373" s="91"/>
      <c r="I373" s="85">
        <f t="shared" si="29"/>
        <v>0</v>
      </c>
      <c r="J373" s="91">
        <v>107.5</v>
      </c>
      <c r="K373" s="90">
        <f t="shared" si="35"/>
        <v>107.5</v>
      </c>
      <c r="L373" s="91"/>
      <c r="M373" s="91">
        <f t="shared" si="31"/>
        <v>107.5</v>
      </c>
      <c r="N373" s="91"/>
      <c r="O373" s="91"/>
      <c r="P373" s="210">
        <f t="shared" ref="P373:P396" si="36">M373+O373</f>
        <v>107.5</v>
      </c>
    </row>
    <row r="374" spans="1:16" ht="24.75" customHeight="1">
      <c r="A374" s="28" t="s">
        <v>766</v>
      </c>
      <c r="B374" s="132">
        <v>477</v>
      </c>
      <c r="C374" s="68" t="s">
        <v>102</v>
      </c>
      <c r="D374" s="69" t="s">
        <v>777</v>
      </c>
      <c r="E374" s="69" t="s">
        <v>603</v>
      </c>
      <c r="F374" s="70">
        <v>0</v>
      </c>
      <c r="G374" s="91"/>
      <c r="H374" s="91"/>
      <c r="I374" s="85">
        <f t="shared" si="29"/>
        <v>0</v>
      </c>
      <c r="J374" s="91">
        <v>1</v>
      </c>
      <c r="K374" s="90">
        <f t="shared" si="35"/>
        <v>1</v>
      </c>
      <c r="L374" s="91"/>
      <c r="M374" s="91">
        <f t="shared" si="31"/>
        <v>1</v>
      </c>
      <c r="N374" s="91"/>
      <c r="O374" s="91"/>
      <c r="P374" s="210">
        <f t="shared" si="36"/>
        <v>1</v>
      </c>
    </row>
    <row r="375" spans="1:16" ht="30.75" customHeight="1">
      <c r="A375" s="28" t="s">
        <v>764</v>
      </c>
      <c r="B375" s="132">
        <v>477</v>
      </c>
      <c r="C375" s="68" t="s">
        <v>102</v>
      </c>
      <c r="D375" s="69"/>
      <c r="E375" s="69"/>
      <c r="F375" s="70"/>
      <c r="G375" s="91"/>
      <c r="H375" s="91">
        <f>H376+H377</f>
        <v>951.7</v>
      </c>
      <c r="I375" s="85">
        <f t="shared" si="29"/>
        <v>951.7</v>
      </c>
      <c r="J375" s="91"/>
      <c r="K375" s="90">
        <f t="shared" si="35"/>
        <v>951.7</v>
      </c>
      <c r="L375" s="91"/>
      <c r="M375" s="91">
        <f t="shared" si="31"/>
        <v>951.7</v>
      </c>
      <c r="N375" s="91"/>
      <c r="O375" s="91"/>
      <c r="P375" s="210">
        <f t="shared" si="36"/>
        <v>951.7</v>
      </c>
    </row>
    <row r="376" spans="1:16" ht="24.75" customHeight="1">
      <c r="A376" s="28" t="s">
        <v>646</v>
      </c>
      <c r="B376" s="132">
        <v>477</v>
      </c>
      <c r="C376" s="68" t="s">
        <v>102</v>
      </c>
      <c r="D376" s="69" t="s">
        <v>638</v>
      </c>
      <c r="E376" s="69" t="s">
        <v>603</v>
      </c>
      <c r="F376" s="70">
        <v>0</v>
      </c>
      <c r="G376" s="91"/>
      <c r="H376" s="91">
        <v>942.2</v>
      </c>
      <c r="I376" s="85">
        <f t="shared" si="29"/>
        <v>942.2</v>
      </c>
      <c r="J376" s="91"/>
      <c r="K376" s="90">
        <f t="shared" si="35"/>
        <v>942.2</v>
      </c>
      <c r="L376" s="91"/>
      <c r="M376" s="91">
        <f t="shared" si="31"/>
        <v>942.2</v>
      </c>
      <c r="N376" s="91"/>
      <c r="O376" s="91"/>
      <c r="P376" s="210">
        <f t="shared" si="36"/>
        <v>942.2</v>
      </c>
    </row>
    <row r="377" spans="1:16" ht="24.75" customHeight="1">
      <c r="A377" s="28" t="s">
        <v>766</v>
      </c>
      <c r="B377" s="132">
        <v>477</v>
      </c>
      <c r="C377" s="68" t="s">
        <v>102</v>
      </c>
      <c r="D377" s="69" t="s">
        <v>639</v>
      </c>
      <c r="E377" s="69" t="s">
        <v>603</v>
      </c>
      <c r="F377" s="70">
        <v>0</v>
      </c>
      <c r="G377" s="91"/>
      <c r="H377" s="91">
        <v>9.5</v>
      </c>
      <c r="I377" s="85">
        <f t="shared" si="29"/>
        <v>9.5</v>
      </c>
      <c r="J377" s="91"/>
      <c r="K377" s="90">
        <f t="shared" si="35"/>
        <v>9.5</v>
      </c>
      <c r="L377" s="91"/>
      <c r="M377" s="91">
        <f t="shared" si="31"/>
        <v>9.5</v>
      </c>
      <c r="N377" s="91"/>
      <c r="O377" s="91"/>
      <c r="P377" s="210">
        <f t="shared" si="36"/>
        <v>9.5</v>
      </c>
    </row>
    <row r="378" spans="1:16" ht="24.75" customHeight="1">
      <c r="A378" s="40" t="s">
        <v>435</v>
      </c>
      <c r="B378" s="129">
        <v>477</v>
      </c>
      <c r="C378" s="66" t="s">
        <v>102</v>
      </c>
      <c r="D378" s="67" t="s">
        <v>431</v>
      </c>
      <c r="E378" s="69"/>
      <c r="F378" s="85">
        <f>SUM(F379)</f>
        <v>4800</v>
      </c>
      <c r="G378" s="91"/>
      <c r="H378" s="91"/>
      <c r="I378" s="85">
        <f t="shared" si="29"/>
        <v>4800</v>
      </c>
      <c r="J378" s="91"/>
      <c r="K378" s="90">
        <f t="shared" si="35"/>
        <v>4800</v>
      </c>
      <c r="L378" s="91"/>
      <c r="M378" s="91">
        <f t="shared" si="31"/>
        <v>4800</v>
      </c>
      <c r="N378" s="91"/>
      <c r="O378" s="91"/>
      <c r="P378" s="210">
        <f t="shared" si="36"/>
        <v>4800</v>
      </c>
    </row>
    <row r="379" spans="1:16" s="11" customFormat="1" ht="19.5" customHeight="1">
      <c r="A379" s="28" t="s">
        <v>9</v>
      </c>
      <c r="B379" s="132">
        <v>477</v>
      </c>
      <c r="C379" s="68" t="s">
        <v>102</v>
      </c>
      <c r="D379" s="69" t="s">
        <v>444</v>
      </c>
      <c r="E379" s="69"/>
      <c r="F379" s="70">
        <f>SUM(F380)</f>
        <v>4800</v>
      </c>
      <c r="G379" s="90"/>
      <c r="H379" s="90"/>
      <c r="I379" s="85">
        <f t="shared" si="29"/>
        <v>4800</v>
      </c>
      <c r="J379" s="90"/>
      <c r="K379" s="90">
        <f t="shared" si="35"/>
        <v>4800</v>
      </c>
      <c r="L379" s="90"/>
      <c r="M379" s="91">
        <f t="shared" si="31"/>
        <v>4800</v>
      </c>
      <c r="N379" s="91"/>
      <c r="O379" s="90"/>
      <c r="P379" s="210">
        <f t="shared" si="36"/>
        <v>4800</v>
      </c>
    </row>
    <row r="380" spans="1:16" ht="22.5" customHeight="1">
      <c r="A380" s="28" t="s">
        <v>145</v>
      </c>
      <c r="B380" s="132">
        <v>477</v>
      </c>
      <c r="C380" s="68" t="s">
        <v>102</v>
      </c>
      <c r="D380" s="69" t="s">
        <v>444</v>
      </c>
      <c r="E380" s="69" t="s">
        <v>144</v>
      </c>
      <c r="F380" s="70">
        <v>4800</v>
      </c>
      <c r="G380" s="91"/>
      <c r="H380" s="91"/>
      <c r="I380" s="85">
        <f t="shared" si="29"/>
        <v>4800</v>
      </c>
      <c r="J380" s="91"/>
      <c r="K380" s="90">
        <f t="shared" si="35"/>
        <v>4800</v>
      </c>
      <c r="L380" s="91"/>
      <c r="M380" s="91">
        <f t="shared" si="31"/>
        <v>4800</v>
      </c>
      <c r="N380" s="91"/>
      <c r="O380" s="91"/>
      <c r="P380" s="210">
        <f t="shared" si="36"/>
        <v>4800</v>
      </c>
    </row>
    <row r="381" spans="1:16" ht="29.25" customHeight="1">
      <c r="A381" s="40" t="s">
        <v>432</v>
      </c>
      <c r="B381" s="129">
        <v>477</v>
      </c>
      <c r="C381" s="66" t="s">
        <v>102</v>
      </c>
      <c r="D381" s="67" t="s">
        <v>434</v>
      </c>
      <c r="E381" s="69"/>
      <c r="F381" s="85">
        <f>SUM(F382)+F384</f>
        <v>15600</v>
      </c>
      <c r="G381" s="91"/>
      <c r="H381" s="91"/>
      <c r="I381" s="85">
        <f t="shared" si="29"/>
        <v>15600</v>
      </c>
      <c r="J381" s="91">
        <f>J386</f>
        <v>150</v>
      </c>
      <c r="K381" s="90">
        <f t="shared" si="35"/>
        <v>15750</v>
      </c>
      <c r="L381" s="91"/>
      <c r="M381" s="90">
        <f t="shared" si="31"/>
        <v>15750</v>
      </c>
      <c r="N381" s="90"/>
      <c r="O381" s="90">
        <f>O384</f>
        <v>1</v>
      </c>
      <c r="P381" s="211">
        <f t="shared" si="36"/>
        <v>15751</v>
      </c>
    </row>
    <row r="382" spans="1:16" s="11" customFormat="1" ht="19.5" customHeight="1">
      <c r="A382" s="40" t="s">
        <v>10</v>
      </c>
      <c r="B382" s="132">
        <v>477</v>
      </c>
      <c r="C382" s="68" t="s">
        <v>102</v>
      </c>
      <c r="D382" s="69" t="s">
        <v>433</v>
      </c>
      <c r="E382" s="69"/>
      <c r="F382" s="70">
        <f>F383</f>
        <v>15600</v>
      </c>
      <c r="G382" s="90"/>
      <c r="H382" s="90"/>
      <c r="I382" s="85">
        <f t="shared" si="29"/>
        <v>15600</v>
      </c>
      <c r="J382" s="90"/>
      <c r="K382" s="90">
        <f t="shared" si="35"/>
        <v>15600</v>
      </c>
      <c r="L382" s="90"/>
      <c r="M382" s="91">
        <f t="shared" si="31"/>
        <v>15600</v>
      </c>
      <c r="N382" s="91"/>
      <c r="O382" s="90"/>
      <c r="P382" s="210">
        <f t="shared" si="36"/>
        <v>15600</v>
      </c>
    </row>
    <row r="383" spans="1:16" ht="24" customHeight="1">
      <c r="A383" s="28" t="s">
        <v>145</v>
      </c>
      <c r="B383" s="132">
        <v>477</v>
      </c>
      <c r="C383" s="68" t="s">
        <v>102</v>
      </c>
      <c r="D383" s="69" t="s">
        <v>433</v>
      </c>
      <c r="E383" s="69" t="s">
        <v>537</v>
      </c>
      <c r="F383" s="70">
        <v>15600</v>
      </c>
      <c r="G383" s="91"/>
      <c r="H383" s="91"/>
      <c r="I383" s="85">
        <f t="shared" si="29"/>
        <v>15600</v>
      </c>
      <c r="J383" s="91"/>
      <c r="K383" s="90">
        <f t="shared" si="35"/>
        <v>15600</v>
      </c>
      <c r="L383" s="91"/>
      <c r="M383" s="91">
        <f t="shared" si="31"/>
        <v>15600</v>
      </c>
      <c r="N383" s="91"/>
      <c r="O383" s="91"/>
      <c r="P383" s="210">
        <f t="shared" si="36"/>
        <v>15600</v>
      </c>
    </row>
    <row r="384" spans="1:16" ht="31.5" customHeight="1">
      <c r="A384" s="28" t="s">
        <v>631</v>
      </c>
      <c r="B384" s="132">
        <v>477</v>
      </c>
      <c r="C384" s="68" t="s">
        <v>102</v>
      </c>
      <c r="D384" s="69"/>
      <c r="E384" s="69"/>
      <c r="F384" s="70">
        <f>F385+F386</f>
        <v>0</v>
      </c>
      <c r="G384" s="91"/>
      <c r="H384" s="91"/>
      <c r="I384" s="85">
        <f t="shared" si="29"/>
        <v>0</v>
      </c>
      <c r="J384" s="91"/>
      <c r="K384" s="90">
        <f t="shared" si="35"/>
        <v>0</v>
      </c>
      <c r="L384" s="91"/>
      <c r="M384" s="91">
        <f t="shared" si="31"/>
        <v>0</v>
      </c>
      <c r="N384" s="91"/>
      <c r="O384" s="91">
        <f>O385</f>
        <v>1</v>
      </c>
      <c r="P384" s="210">
        <f t="shared" si="36"/>
        <v>1</v>
      </c>
    </row>
    <row r="385" spans="1:16" ht="24" customHeight="1">
      <c r="A385" s="28" t="s">
        <v>646</v>
      </c>
      <c r="B385" s="132">
        <v>477</v>
      </c>
      <c r="C385" s="68" t="s">
        <v>102</v>
      </c>
      <c r="D385" s="69" t="s">
        <v>630</v>
      </c>
      <c r="E385" s="69" t="s">
        <v>603</v>
      </c>
      <c r="F385" s="70">
        <v>0</v>
      </c>
      <c r="G385" s="91"/>
      <c r="H385" s="91"/>
      <c r="I385" s="85">
        <f t="shared" si="29"/>
        <v>0</v>
      </c>
      <c r="J385" s="91"/>
      <c r="K385" s="90">
        <f t="shared" si="35"/>
        <v>0</v>
      </c>
      <c r="L385" s="91"/>
      <c r="M385" s="91">
        <f t="shared" si="31"/>
        <v>0</v>
      </c>
      <c r="N385" s="91"/>
      <c r="O385" s="91">
        <v>1</v>
      </c>
      <c r="P385" s="210">
        <f t="shared" si="36"/>
        <v>1</v>
      </c>
    </row>
    <row r="386" spans="1:16" ht="24" customHeight="1">
      <c r="A386" s="28" t="s">
        <v>773</v>
      </c>
      <c r="B386" s="132">
        <v>477</v>
      </c>
      <c r="C386" s="68" t="s">
        <v>102</v>
      </c>
      <c r="D386" s="69" t="s">
        <v>787</v>
      </c>
      <c r="E386" s="69" t="s">
        <v>603</v>
      </c>
      <c r="F386" s="70">
        <v>0</v>
      </c>
      <c r="G386" s="91"/>
      <c r="H386" s="91"/>
      <c r="I386" s="85">
        <f t="shared" si="29"/>
        <v>0</v>
      </c>
      <c r="J386" s="91">
        <v>150</v>
      </c>
      <c r="K386" s="90">
        <f t="shared" si="35"/>
        <v>150</v>
      </c>
      <c r="L386" s="91"/>
      <c r="M386" s="91">
        <f t="shared" si="31"/>
        <v>150</v>
      </c>
      <c r="N386" s="91"/>
      <c r="O386" s="91"/>
      <c r="P386" s="210">
        <f t="shared" si="36"/>
        <v>150</v>
      </c>
    </row>
    <row r="387" spans="1:16" s="4" customFormat="1" ht="30.75" customHeight="1">
      <c r="A387" s="43" t="s">
        <v>142</v>
      </c>
      <c r="B387" s="129">
        <v>477</v>
      </c>
      <c r="C387" s="66" t="s">
        <v>103</v>
      </c>
      <c r="D387" s="67"/>
      <c r="E387" s="67"/>
      <c r="F387" s="85">
        <f>SUM(F392)+F388</f>
        <v>6667</v>
      </c>
      <c r="G387" s="90"/>
      <c r="H387" s="90"/>
      <c r="I387" s="85">
        <f t="shared" si="29"/>
        <v>6667</v>
      </c>
      <c r="J387" s="90"/>
      <c r="K387" s="90">
        <f t="shared" si="35"/>
        <v>6667</v>
      </c>
      <c r="L387" s="90"/>
      <c r="M387" s="90">
        <f>K387+L387</f>
        <v>6667</v>
      </c>
      <c r="N387" s="90"/>
      <c r="O387" s="90">
        <f>O388</f>
        <v>182</v>
      </c>
      <c r="P387" s="211">
        <f t="shared" si="36"/>
        <v>6849</v>
      </c>
    </row>
    <row r="388" spans="1:16" s="4" customFormat="1" ht="30.75" customHeight="1">
      <c r="A388" s="27" t="s">
        <v>551</v>
      </c>
      <c r="B388" s="129">
        <v>477</v>
      </c>
      <c r="C388" s="67" t="s">
        <v>103</v>
      </c>
      <c r="D388" s="67" t="s">
        <v>552</v>
      </c>
      <c r="E388" s="67"/>
      <c r="F388" s="85">
        <f>F389</f>
        <v>5118</v>
      </c>
      <c r="G388" s="90"/>
      <c r="H388" s="90"/>
      <c r="I388" s="85">
        <f t="shared" si="29"/>
        <v>5118</v>
      </c>
      <c r="J388" s="90"/>
      <c r="K388" s="90">
        <f t="shared" si="35"/>
        <v>5118</v>
      </c>
      <c r="L388" s="90"/>
      <c r="M388" s="90">
        <f t="shared" ref="M388:M396" si="37">K388+L388</f>
        <v>5118</v>
      </c>
      <c r="N388" s="90"/>
      <c r="O388" s="90">
        <f>O389</f>
        <v>182</v>
      </c>
      <c r="P388" s="210">
        <f t="shared" si="36"/>
        <v>5300</v>
      </c>
    </row>
    <row r="389" spans="1:16" s="4" customFormat="1" ht="30.75" customHeight="1">
      <c r="A389" s="28" t="s">
        <v>553</v>
      </c>
      <c r="B389" s="132">
        <v>477</v>
      </c>
      <c r="C389" s="69" t="s">
        <v>103</v>
      </c>
      <c r="D389" s="69" t="s">
        <v>552</v>
      </c>
      <c r="E389" s="69"/>
      <c r="F389" s="70">
        <f>F390</f>
        <v>5118</v>
      </c>
      <c r="G389" s="90"/>
      <c r="H389" s="90"/>
      <c r="I389" s="85">
        <f t="shared" si="29"/>
        <v>5118</v>
      </c>
      <c r="J389" s="90"/>
      <c r="K389" s="90">
        <f t="shared" si="35"/>
        <v>5118</v>
      </c>
      <c r="L389" s="90"/>
      <c r="M389" s="90">
        <f t="shared" si="37"/>
        <v>5118</v>
      </c>
      <c r="N389" s="90"/>
      <c r="O389" s="90">
        <f>O390</f>
        <v>182</v>
      </c>
      <c r="P389" s="210">
        <f t="shared" si="36"/>
        <v>5300</v>
      </c>
    </row>
    <row r="390" spans="1:16" s="4" customFormat="1" ht="30.75" customHeight="1">
      <c r="A390" s="28" t="s">
        <v>145</v>
      </c>
      <c r="B390" s="132">
        <v>477</v>
      </c>
      <c r="C390" s="69" t="s">
        <v>103</v>
      </c>
      <c r="D390" s="69" t="s">
        <v>552</v>
      </c>
      <c r="E390" s="69" t="s">
        <v>537</v>
      </c>
      <c r="F390" s="70">
        <v>5118</v>
      </c>
      <c r="G390" s="90"/>
      <c r="H390" s="90"/>
      <c r="I390" s="85">
        <f t="shared" si="29"/>
        <v>5118</v>
      </c>
      <c r="J390" s="90"/>
      <c r="K390" s="90">
        <f t="shared" si="35"/>
        <v>5118</v>
      </c>
      <c r="L390" s="90"/>
      <c r="M390" s="90">
        <f t="shared" si="37"/>
        <v>5118</v>
      </c>
      <c r="N390" s="90"/>
      <c r="O390" s="90">
        <v>182</v>
      </c>
      <c r="P390" s="210">
        <f t="shared" si="36"/>
        <v>5300</v>
      </c>
    </row>
    <row r="391" spans="1:16" s="4" customFormat="1" ht="31.5" customHeight="1">
      <c r="A391" s="27" t="s">
        <v>270</v>
      </c>
      <c r="B391" s="129">
        <v>477</v>
      </c>
      <c r="C391" s="66" t="s">
        <v>103</v>
      </c>
      <c r="D391" s="67" t="s">
        <v>228</v>
      </c>
      <c r="E391" s="67"/>
      <c r="F391" s="85">
        <f>SUM(F392)</f>
        <v>1549</v>
      </c>
      <c r="G391" s="90"/>
      <c r="H391" s="90"/>
      <c r="I391" s="85">
        <f t="shared" si="29"/>
        <v>1549</v>
      </c>
      <c r="J391" s="90"/>
      <c r="K391" s="90">
        <f t="shared" si="35"/>
        <v>1549</v>
      </c>
      <c r="L391" s="90"/>
      <c r="M391" s="90">
        <f t="shared" si="37"/>
        <v>1549</v>
      </c>
      <c r="N391" s="90"/>
      <c r="O391" s="90"/>
      <c r="P391" s="210">
        <f t="shared" si="36"/>
        <v>1549</v>
      </c>
    </row>
    <row r="392" spans="1:16" ht="42.75" customHeight="1">
      <c r="A392" s="33" t="s">
        <v>206</v>
      </c>
      <c r="B392" s="132">
        <v>477</v>
      </c>
      <c r="C392" s="69" t="s">
        <v>103</v>
      </c>
      <c r="D392" s="69" t="s">
        <v>355</v>
      </c>
      <c r="E392" s="69"/>
      <c r="F392" s="70">
        <f>SUM(F393,F395)</f>
        <v>1549</v>
      </c>
      <c r="G392" s="91"/>
      <c r="H392" s="91"/>
      <c r="I392" s="85">
        <f t="shared" si="29"/>
        <v>1549</v>
      </c>
      <c r="J392" s="91"/>
      <c r="K392" s="91">
        <f t="shared" si="33"/>
        <v>1549</v>
      </c>
      <c r="L392" s="91"/>
      <c r="M392" s="90">
        <f t="shared" si="37"/>
        <v>1549</v>
      </c>
      <c r="N392" s="90"/>
      <c r="O392" s="91"/>
      <c r="P392" s="210">
        <f t="shared" si="36"/>
        <v>1549</v>
      </c>
    </row>
    <row r="393" spans="1:16" ht="30.75" customHeight="1">
      <c r="A393" s="22" t="s">
        <v>194</v>
      </c>
      <c r="B393" s="132">
        <v>477</v>
      </c>
      <c r="C393" s="69" t="s">
        <v>103</v>
      </c>
      <c r="D393" s="69" t="s">
        <v>356</v>
      </c>
      <c r="E393" s="69"/>
      <c r="F393" s="70">
        <f>SUM(F394)</f>
        <v>1534</v>
      </c>
      <c r="G393" s="91"/>
      <c r="H393" s="91"/>
      <c r="I393" s="85">
        <f t="shared" si="29"/>
        <v>1534</v>
      </c>
      <c r="J393" s="91"/>
      <c r="K393" s="91">
        <f t="shared" si="33"/>
        <v>1534</v>
      </c>
      <c r="L393" s="91"/>
      <c r="M393" s="90">
        <f t="shared" si="37"/>
        <v>1534</v>
      </c>
      <c r="N393" s="90"/>
      <c r="O393" s="91"/>
      <c r="P393" s="210">
        <f t="shared" si="36"/>
        <v>1534</v>
      </c>
    </row>
    <row r="394" spans="1:16" ht="33" customHeight="1">
      <c r="A394" s="22" t="s">
        <v>196</v>
      </c>
      <c r="B394" s="132">
        <v>477</v>
      </c>
      <c r="C394" s="69" t="s">
        <v>103</v>
      </c>
      <c r="D394" s="69" t="s">
        <v>356</v>
      </c>
      <c r="E394" s="69" t="s">
        <v>195</v>
      </c>
      <c r="F394" s="70">
        <v>1534</v>
      </c>
      <c r="G394" s="91"/>
      <c r="H394" s="91"/>
      <c r="I394" s="85">
        <f t="shared" si="29"/>
        <v>1534</v>
      </c>
      <c r="J394" s="91"/>
      <c r="K394" s="91">
        <f t="shared" si="33"/>
        <v>1534</v>
      </c>
      <c r="L394" s="91"/>
      <c r="M394" s="90">
        <f t="shared" si="37"/>
        <v>1534</v>
      </c>
      <c r="N394" s="90"/>
      <c r="O394" s="91"/>
      <c r="P394" s="210">
        <f t="shared" si="36"/>
        <v>1534</v>
      </c>
    </row>
    <row r="395" spans="1:16" ht="24.75" customHeight="1">
      <c r="A395" s="22" t="s">
        <v>175</v>
      </c>
      <c r="B395" s="132">
        <v>477</v>
      </c>
      <c r="C395" s="69" t="s">
        <v>103</v>
      </c>
      <c r="D395" s="69" t="s">
        <v>357</v>
      </c>
      <c r="E395" s="69"/>
      <c r="F395" s="70">
        <f>SUM(F396)</f>
        <v>15</v>
      </c>
      <c r="G395" s="91"/>
      <c r="H395" s="91"/>
      <c r="I395" s="85">
        <f t="shared" si="29"/>
        <v>15</v>
      </c>
      <c r="J395" s="91"/>
      <c r="K395" s="91">
        <f t="shared" si="33"/>
        <v>15</v>
      </c>
      <c r="L395" s="91"/>
      <c r="M395" s="90">
        <f t="shared" si="37"/>
        <v>15</v>
      </c>
      <c r="N395" s="90"/>
      <c r="O395" s="91"/>
      <c r="P395" s="210">
        <f t="shared" si="36"/>
        <v>15</v>
      </c>
    </row>
    <row r="396" spans="1:16" ht="33.75" customHeight="1">
      <c r="A396" s="22" t="s">
        <v>192</v>
      </c>
      <c r="B396" s="132">
        <v>477</v>
      </c>
      <c r="C396" s="69" t="s">
        <v>103</v>
      </c>
      <c r="D396" s="69" t="s">
        <v>357</v>
      </c>
      <c r="E396" s="69" t="s">
        <v>191</v>
      </c>
      <c r="F396" s="70">
        <v>15</v>
      </c>
      <c r="G396" s="91"/>
      <c r="H396" s="91"/>
      <c r="I396" s="85">
        <f t="shared" si="29"/>
        <v>15</v>
      </c>
      <c r="J396" s="91"/>
      <c r="K396" s="91">
        <f t="shared" si="33"/>
        <v>15</v>
      </c>
      <c r="L396" s="91"/>
      <c r="M396" s="90">
        <f t="shared" si="37"/>
        <v>15</v>
      </c>
      <c r="N396" s="90"/>
      <c r="O396" s="91"/>
      <c r="P396" s="210">
        <f t="shared" si="36"/>
        <v>15</v>
      </c>
    </row>
    <row r="397" spans="1:16" ht="20.100000000000001" customHeight="1">
      <c r="A397" s="152"/>
      <c r="B397" s="152"/>
      <c r="C397" s="153"/>
      <c r="D397" s="213"/>
      <c r="E397" s="213"/>
      <c r="F397" s="214"/>
      <c r="I397" s="215"/>
    </row>
  </sheetData>
  <mergeCells count="8">
    <mergeCell ref="E2:P2"/>
    <mergeCell ref="A10:P10"/>
    <mergeCell ref="F11:M11"/>
    <mergeCell ref="D8:K8"/>
    <mergeCell ref="E3:P5"/>
    <mergeCell ref="E7:P7"/>
    <mergeCell ref="E9:P9"/>
    <mergeCell ref="E6:P6"/>
  </mergeCells>
  <phoneticPr fontId="22" type="noConversion"/>
  <pageMargins left="0.59055118110236227" right="0" top="0.19685039370078741" bottom="0" header="0.51181102362204722" footer="0.51181102362204722"/>
  <pageSetup paperSize="9" scale="7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9"/>
  <sheetViews>
    <sheetView topLeftCell="A90" workbookViewId="0">
      <selection activeCell="R102" sqref="R102"/>
    </sheetView>
  </sheetViews>
  <sheetFormatPr defaultRowHeight="12.75"/>
  <cols>
    <col min="1" max="1" width="45.5703125" style="35" customWidth="1"/>
    <col min="2" max="2" width="11" style="35" customWidth="1"/>
    <col min="3" max="3" width="15.5703125" style="35" customWidth="1"/>
    <col min="4" max="4" width="10.140625" style="35" customWidth="1"/>
    <col min="5" max="5" width="13.140625" style="145" hidden="1" customWidth="1"/>
    <col min="6" max="9" width="11.140625" style="123" hidden="1" customWidth="1"/>
    <col min="10" max="10" width="12.140625" style="123" hidden="1" customWidth="1"/>
    <col min="11" max="11" width="9.140625" style="123" hidden="1" customWidth="1"/>
    <col min="12" max="12" width="11" style="146" customWidth="1"/>
    <col min="13" max="13" width="9.140625" hidden="1" customWidth="1"/>
    <col min="14" max="15" width="9.140625" style="146"/>
    <col min="16" max="16" width="11.140625" style="146" customWidth="1"/>
  </cols>
  <sheetData>
    <row r="1" spans="1:16">
      <c r="J1" s="275"/>
      <c r="K1" s="276"/>
      <c r="L1" s="276"/>
    </row>
    <row r="2" spans="1:16" ht="17.25" customHeight="1">
      <c r="E2" s="280" t="s">
        <v>760</v>
      </c>
      <c r="F2" s="274"/>
      <c r="G2" s="274"/>
      <c r="H2" s="274"/>
      <c r="I2" s="274"/>
      <c r="J2" s="274"/>
      <c r="K2" s="241"/>
      <c r="L2" s="241"/>
      <c r="M2" s="241"/>
      <c r="N2" s="241"/>
      <c r="O2" s="241"/>
      <c r="P2" s="241"/>
    </row>
    <row r="3" spans="1:16" ht="62.25" customHeight="1">
      <c r="C3" s="185"/>
      <c r="D3" s="247" t="s">
        <v>806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6" ht="18" customHeight="1">
      <c r="A4" s="36"/>
      <c r="B4" s="36"/>
      <c r="C4" s="36"/>
      <c r="D4" s="36"/>
      <c r="E4" s="279" t="s">
        <v>33</v>
      </c>
      <c r="F4" s="274"/>
      <c r="G4" s="274"/>
      <c r="H4" s="274"/>
      <c r="I4" s="274"/>
      <c r="J4" s="274"/>
      <c r="K4" s="241"/>
      <c r="L4" s="241"/>
      <c r="M4" s="241"/>
      <c r="N4" s="241"/>
      <c r="O4" s="241"/>
      <c r="P4" s="241"/>
    </row>
    <row r="5" spans="1:16" ht="43.5" customHeight="1">
      <c r="A5" s="149"/>
      <c r="B5" s="183"/>
      <c r="C5" s="183"/>
      <c r="D5" s="277" t="s">
        <v>683</v>
      </c>
      <c r="E5" s="278"/>
      <c r="F5" s="278"/>
      <c r="G5" s="278"/>
      <c r="H5" s="278"/>
      <c r="I5" s="278"/>
      <c r="J5" s="278"/>
      <c r="K5" s="241"/>
      <c r="L5" s="241"/>
      <c r="M5" s="241"/>
      <c r="N5" s="241"/>
      <c r="O5" s="241"/>
      <c r="P5" s="241"/>
    </row>
    <row r="6" spans="1:16" ht="16.5" customHeight="1">
      <c r="A6" s="149"/>
      <c r="B6" s="116"/>
      <c r="C6" s="116"/>
      <c r="D6" s="116"/>
      <c r="E6" s="273" t="s">
        <v>187</v>
      </c>
      <c r="F6" s="274"/>
      <c r="G6" s="274"/>
      <c r="H6" s="274"/>
      <c r="I6" s="274"/>
      <c r="J6" s="274"/>
      <c r="K6" s="241"/>
      <c r="L6" s="241"/>
      <c r="M6" s="241"/>
      <c r="N6" s="241"/>
      <c r="O6" s="241"/>
      <c r="P6" s="241"/>
    </row>
    <row r="7" spans="1:16" ht="45" customHeight="1">
      <c r="A7" s="269" t="s">
        <v>711</v>
      </c>
      <c r="B7" s="269"/>
      <c r="C7" s="269"/>
      <c r="D7" s="269"/>
      <c r="E7" s="269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</row>
    <row r="8" spans="1:16" ht="19.5" customHeight="1">
      <c r="A8" s="150"/>
      <c r="B8" s="37"/>
      <c r="C8" s="37"/>
      <c r="D8" s="37"/>
      <c r="E8" s="270" t="s">
        <v>297</v>
      </c>
      <c r="F8" s="271"/>
      <c r="G8" s="271"/>
      <c r="H8" s="271"/>
      <c r="I8" s="271"/>
      <c r="J8" s="271"/>
      <c r="K8" s="272"/>
      <c r="L8" s="272"/>
      <c r="M8" s="272"/>
      <c r="N8" s="272"/>
      <c r="O8" s="272"/>
      <c r="P8" s="272"/>
    </row>
    <row r="9" spans="1:16" ht="35.25" customHeight="1">
      <c r="A9" s="46" t="s">
        <v>157</v>
      </c>
      <c r="B9" s="38" t="s">
        <v>133</v>
      </c>
      <c r="C9" s="38" t="s">
        <v>190</v>
      </c>
      <c r="D9" s="38" t="s">
        <v>134</v>
      </c>
      <c r="E9" s="87" t="s">
        <v>616</v>
      </c>
      <c r="F9" s="91" t="s">
        <v>751</v>
      </c>
      <c r="G9" s="91" t="s">
        <v>751</v>
      </c>
      <c r="H9" s="87" t="s">
        <v>616</v>
      </c>
      <c r="I9" s="91" t="s">
        <v>751</v>
      </c>
      <c r="J9" s="90" t="s">
        <v>769</v>
      </c>
      <c r="K9" s="91" t="s">
        <v>751</v>
      </c>
      <c r="L9" s="191" t="s">
        <v>616</v>
      </c>
      <c r="M9" s="198"/>
      <c r="N9" s="191" t="s">
        <v>791</v>
      </c>
      <c r="O9" s="90" t="s">
        <v>751</v>
      </c>
      <c r="P9" s="232" t="s">
        <v>769</v>
      </c>
    </row>
    <row r="10" spans="1:16" ht="33" customHeight="1">
      <c r="A10" s="46" t="s">
        <v>135</v>
      </c>
      <c r="B10" s="38"/>
      <c r="C10" s="38"/>
      <c r="D10" s="38"/>
      <c r="E10" s="85">
        <f>SUM(E11,E73,E81,E106,E145,E180,E237,E276,E321,E334,E340,E346)</f>
        <v>810321.10000000009</v>
      </c>
      <c r="F10" s="85">
        <f>SUM(F11,F73,F81,F106,F145,F180,F237,F276,F321,F334,F340,F346)</f>
        <v>39996.185999999994</v>
      </c>
      <c r="G10" s="85">
        <f>SUM(G11,G73,G81,G106,G145,G180,G237,G276,G321,G334,G340,G346)</f>
        <v>24300.2</v>
      </c>
      <c r="H10" s="85">
        <f>E10+F10+G10</f>
        <v>874617.48600000003</v>
      </c>
      <c r="I10" s="85">
        <f>I11+I73+I81+I106+I145+I180+I237+I276+I321+I334+I346</f>
        <v>41595.199999999997</v>
      </c>
      <c r="J10" s="85">
        <f>E10+F10+G10+I10</f>
        <v>916212.68599999999</v>
      </c>
      <c r="K10" s="85">
        <f>K11+K73+K81+K106+K145+K180+K237+K276+K321+K334+K346</f>
        <v>59000</v>
      </c>
      <c r="L10" s="90">
        <f>J10+K10</f>
        <v>975212.68599999999</v>
      </c>
      <c r="M10" s="198"/>
      <c r="N10" s="85">
        <f>SUM(N11,N73,N81,N106,N145,N180,N237,N276,N321,N334,N340,N346)</f>
        <v>19569.96</v>
      </c>
      <c r="O10" s="85">
        <f>SUM(O11,O73,O81,O106,O145,O180,O237,O276,O321,O334,O340,O346)</f>
        <v>26308.5</v>
      </c>
      <c r="P10" s="90">
        <f>L10+N10+O10</f>
        <v>1021091.1459999999</v>
      </c>
    </row>
    <row r="11" spans="1:16" s="4" customFormat="1" ht="32.25" customHeight="1">
      <c r="A11" s="46" t="s">
        <v>136</v>
      </c>
      <c r="B11" s="67" t="s">
        <v>137</v>
      </c>
      <c r="C11" s="67"/>
      <c r="D11" s="67"/>
      <c r="E11" s="85">
        <f>SUM(E12,E19,E27,E41,E61,E66,E55)</f>
        <v>46324</v>
      </c>
      <c r="F11" s="90"/>
      <c r="G11" s="90"/>
      <c r="H11" s="85">
        <f t="shared" ref="H11:H75" si="0">E11+F11+G11</f>
        <v>46324</v>
      </c>
      <c r="I11" s="90"/>
      <c r="J11" s="85">
        <f t="shared" ref="J11:J75" si="1">E11+F11+G11+I11</f>
        <v>46324</v>
      </c>
      <c r="K11" s="90">
        <f>K27+K55</f>
        <v>1240</v>
      </c>
      <c r="L11" s="90">
        <f t="shared" ref="L11:L75" si="2">J11+K11</f>
        <v>47564</v>
      </c>
      <c r="M11" s="221"/>
      <c r="N11" s="90">
        <f>N27+N66</f>
        <v>995.76</v>
      </c>
      <c r="O11" s="119">
        <f>O27</f>
        <v>4737.5</v>
      </c>
      <c r="P11" s="90">
        <f t="shared" ref="P11:P75" si="3">L11+N11+O11</f>
        <v>53297.26</v>
      </c>
    </row>
    <row r="12" spans="1:16" s="4" customFormat="1" ht="42.75" customHeight="1">
      <c r="A12" s="46" t="s">
        <v>138</v>
      </c>
      <c r="B12" s="67" t="s">
        <v>139</v>
      </c>
      <c r="C12" s="67"/>
      <c r="D12" s="67"/>
      <c r="E12" s="85">
        <f>SUM(E14)</f>
        <v>1592</v>
      </c>
      <c r="F12" s="90"/>
      <c r="G12" s="90"/>
      <c r="H12" s="85">
        <f t="shared" si="0"/>
        <v>1592</v>
      </c>
      <c r="I12" s="90"/>
      <c r="J12" s="85">
        <f t="shared" si="1"/>
        <v>1592</v>
      </c>
      <c r="K12" s="90"/>
      <c r="L12" s="91">
        <f t="shared" si="2"/>
        <v>1592</v>
      </c>
      <c r="M12" s="221"/>
      <c r="N12" s="119"/>
      <c r="O12" s="119"/>
      <c r="P12" s="91">
        <f t="shared" si="3"/>
        <v>1592</v>
      </c>
    </row>
    <row r="13" spans="1:16" s="4" customFormat="1" ht="42.75" hidden="1" customHeight="1">
      <c r="A13" s="46" t="s">
        <v>271</v>
      </c>
      <c r="B13" s="67" t="s">
        <v>139</v>
      </c>
      <c r="C13" s="67" t="s">
        <v>220</v>
      </c>
      <c r="D13" s="67"/>
      <c r="E13" s="85">
        <f>SUM(E14)</f>
        <v>1592</v>
      </c>
      <c r="F13" s="90"/>
      <c r="G13" s="90"/>
      <c r="H13" s="85">
        <f t="shared" si="0"/>
        <v>1592</v>
      </c>
      <c r="I13" s="90"/>
      <c r="J13" s="85">
        <f t="shared" si="1"/>
        <v>1592</v>
      </c>
      <c r="K13" s="90"/>
      <c r="L13" s="91">
        <f t="shared" si="2"/>
        <v>1592</v>
      </c>
      <c r="M13" s="221"/>
      <c r="N13" s="119"/>
      <c r="O13" s="119"/>
      <c r="P13" s="91">
        <f t="shared" si="3"/>
        <v>1592</v>
      </c>
    </row>
    <row r="14" spans="1:16" ht="27" hidden="1" customHeight="1">
      <c r="A14" s="48" t="s">
        <v>140</v>
      </c>
      <c r="B14" s="69" t="s">
        <v>139</v>
      </c>
      <c r="C14" s="69" t="s">
        <v>221</v>
      </c>
      <c r="D14" s="69"/>
      <c r="E14" s="70">
        <f>SUM(E15,E17)</f>
        <v>1592</v>
      </c>
      <c r="F14" s="91"/>
      <c r="G14" s="91"/>
      <c r="H14" s="85">
        <f t="shared" si="0"/>
        <v>1592</v>
      </c>
      <c r="I14" s="91"/>
      <c r="J14" s="85">
        <f t="shared" si="1"/>
        <v>1592</v>
      </c>
      <c r="K14" s="91"/>
      <c r="L14" s="91">
        <f t="shared" si="2"/>
        <v>1592</v>
      </c>
      <c r="M14" s="198"/>
      <c r="N14" s="29"/>
      <c r="O14" s="29"/>
      <c r="P14" s="91">
        <f t="shared" si="3"/>
        <v>1592</v>
      </c>
    </row>
    <row r="15" spans="1:16" ht="36.75" hidden="1" customHeight="1">
      <c r="A15" s="48" t="s">
        <v>194</v>
      </c>
      <c r="B15" s="69" t="s">
        <v>139</v>
      </c>
      <c r="C15" s="69" t="s">
        <v>222</v>
      </c>
      <c r="D15" s="69"/>
      <c r="E15" s="70">
        <f>SUM(E16)</f>
        <v>1592</v>
      </c>
      <c r="F15" s="91"/>
      <c r="G15" s="91"/>
      <c r="H15" s="85">
        <f t="shared" si="0"/>
        <v>1592</v>
      </c>
      <c r="I15" s="91"/>
      <c r="J15" s="85">
        <f t="shared" si="1"/>
        <v>1592</v>
      </c>
      <c r="K15" s="91"/>
      <c r="L15" s="91">
        <f t="shared" si="2"/>
        <v>1592</v>
      </c>
      <c r="M15" s="198"/>
      <c r="N15" s="29"/>
      <c r="O15" s="29"/>
      <c r="P15" s="91">
        <f t="shared" si="3"/>
        <v>1592</v>
      </c>
    </row>
    <row r="16" spans="1:16" ht="27.75" hidden="1" customHeight="1">
      <c r="A16" s="48" t="s">
        <v>196</v>
      </c>
      <c r="B16" s="69" t="s">
        <v>139</v>
      </c>
      <c r="C16" s="69" t="s">
        <v>222</v>
      </c>
      <c r="D16" s="69" t="s">
        <v>195</v>
      </c>
      <c r="E16" s="70">
        <v>1592</v>
      </c>
      <c r="F16" s="91"/>
      <c r="G16" s="91"/>
      <c r="H16" s="85">
        <f t="shared" si="0"/>
        <v>1592</v>
      </c>
      <c r="I16" s="91"/>
      <c r="J16" s="85">
        <f t="shared" si="1"/>
        <v>1592</v>
      </c>
      <c r="K16" s="91"/>
      <c r="L16" s="91">
        <f t="shared" si="2"/>
        <v>1592</v>
      </c>
      <c r="M16" s="198"/>
      <c r="N16" s="29"/>
      <c r="O16" s="29"/>
      <c r="P16" s="91">
        <f t="shared" si="3"/>
        <v>1592</v>
      </c>
    </row>
    <row r="17" spans="1:16" ht="22.5" hidden="1" customHeight="1">
      <c r="A17" s="48" t="s">
        <v>175</v>
      </c>
      <c r="B17" s="69" t="s">
        <v>139</v>
      </c>
      <c r="C17" s="69" t="s">
        <v>223</v>
      </c>
      <c r="D17" s="69"/>
      <c r="E17" s="70">
        <f>E18</f>
        <v>0</v>
      </c>
      <c r="F17" s="91"/>
      <c r="G17" s="91"/>
      <c r="H17" s="85">
        <f t="shared" si="0"/>
        <v>0</v>
      </c>
      <c r="I17" s="91"/>
      <c r="J17" s="85">
        <f t="shared" si="1"/>
        <v>0</v>
      </c>
      <c r="K17" s="91"/>
      <c r="L17" s="91">
        <f t="shared" si="2"/>
        <v>0</v>
      </c>
      <c r="M17" s="198"/>
      <c r="N17" s="29"/>
      <c r="O17" s="29"/>
      <c r="P17" s="91">
        <f t="shared" si="3"/>
        <v>0</v>
      </c>
    </row>
    <row r="18" spans="1:16" ht="36.75" hidden="1" customHeight="1">
      <c r="A18" s="48" t="s">
        <v>192</v>
      </c>
      <c r="B18" s="69" t="s">
        <v>139</v>
      </c>
      <c r="C18" s="69" t="s">
        <v>223</v>
      </c>
      <c r="D18" s="69" t="s">
        <v>191</v>
      </c>
      <c r="E18" s="70">
        <v>0</v>
      </c>
      <c r="F18" s="91"/>
      <c r="G18" s="91"/>
      <c r="H18" s="85">
        <f t="shared" si="0"/>
        <v>0</v>
      </c>
      <c r="I18" s="91"/>
      <c r="J18" s="85">
        <f t="shared" si="1"/>
        <v>0</v>
      </c>
      <c r="K18" s="91"/>
      <c r="L18" s="91">
        <f t="shared" si="2"/>
        <v>0</v>
      </c>
      <c r="M18" s="198"/>
      <c r="N18" s="29"/>
      <c r="O18" s="29"/>
      <c r="P18" s="91">
        <f t="shared" si="3"/>
        <v>0</v>
      </c>
    </row>
    <row r="19" spans="1:16" ht="62.25" customHeight="1">
      <c r="A19" s="46" t="s">
        <v>188</v>
      </c>
      <c r="B19" s="67" t="s">
        <v>301</v>
      </c>
      <c r="C19" s="67"/>
      <c r="D19" s="67"/>
      <c r="E19" s="85">
        <f>SUM(E21)</f>
        <v>1454</v>
      </c>
      <c r="F19" s="91"/>
      <c r="G19" s="91"/>
      <c r="H19" s="85">
        <f t="shared" si="0"/>
        <v>1454</v>
      </c>
      <c r="I19" s="91"/>
      <c r="J19" s="85">
        <f t="shared" si="1"/>
        <v>1454</v>
      </c>
      <c r="K19" s="91"/>
      <c r="L19" s="91">
        <f t="shared" si="2"/>
        <v>1454</v>
      </c>
      <c r="M19" s="198"/>
      <c r="N19" s="29"/>
      <c r="O19" s="29"/>
      <c r="P19" s="91">
        <f t="shared" si="3"/>
        <v>1454</v>
      </c>
    </row>
    <row r="20" spans="1:16" ht="37.5" hidden="1" customHeight="1">
      <c r="A20" s="46" t="s">
        <v>271</v>
      </c>
      <c r="B20" s="67" t="s">
        <v>301</v>
      </c>
      <c r="C20" s="67" t="s">
        <v>220</v>
      </c>
      <c r="D20" s="67"/>
      <c r="E20" s="85">
        <f>SUM(E21)</f>
        <v>1454</v>
      </c>
      <c r="F20" s="91"/>
      <c r="G20" s="91"/>
      <c r="H20" s="85">
        <f t="shared" si="0"/>
        <v>1454</v>
      </c>
      <c r="I20" s="91"/>
      <c r="J20" s="85">
        <f t="shared" si="1"/>
        <v>1454</v>
      </c>
      <c r="K20" s="91"/>
      <c r="L20" s="91">
        <f t="shared" si="2"/>
        <v>1454</v>
      </c>
      <c r="M20" s="198"/>
      <c r="N20" s="29"/>
      <c r="O20" s="29"/>
      <c r="P20" s="91">
        <f t="shared" si="3"/>
        <v>1454</v>
      </c>
    </row>
    <row r="21" spans="1:16" s="4" customFormat="1" ht="32.25" hidden="1" customHeight="1">
      <c r="A21" s="48" t="s">
        <v>300</v>
      </c>
      <c r="B21" s="69" t="s">
        <v>301</v>
      </c>
      <c r="C21" s="69" t="s">
        <v>224</v>
      </c>
      <c r="D21" s="69"/>
      <c r="E21" s="70">
        <f>SUM(E22,E24)+E26</f>
        <v>1454</v>
      </c>
      <c r="F21" s="90"/>
      <c r="G21" s="90"/>
      <c r="H21" s="85">
        <f t="shared" si="0"/>
        <v>1454</v>
      </c>
      <c r="I21" s="90"/>
      <c r="J21" s="85">
        <f t="shared" si="1"/>
        <v>1454</v>
      </c>
      <c r="K21" s="90"/>
      <c r="L21" s="91">
        <f t="shared" si="2"/>
        <v>1454</v>
      </c>
      <c r="M21" s="221"/>
      <c r="N21" s="119"/>
      <c r="O21" s="119"/>
      <c r="P21" s="91">
        <f t="shared" si="3"/>
        <v>1454</v>
      </c>
    </row>
    <row r="22" spans="1:16" s="4" customFormat="1" ht="32.25" hidden="1" customHeight="1">
      <c r="A22" s="48" t="s">
        <v>194</v>
      </c>
      <c r="B22" s="69" t="s">
        <v>301</v>
      </c>
      <c r="C22" s="69" t="s">
        <v>225</v>
      </c>
      <c r="D22" s="69"/>
      <c r="E22" s="70">
        <f>SUM(E23)</f>
        <v>1154</v>
      </c>
      <c r="F22" s="90"/>
      <c r="G22" s="90"/>
      <c r="H22" s="85">
        <f t="shared" si="0"/>
        <v>1154</v>
      </c>
      <c r="I22" s="90"/>
      <c r="J22" s="85">
        <f t="shared" si="1"/>
        <v>1154</v>
      </c>
      <c r="K22" s="90"/>
      <c r="L22" s="91">
        <f t="shared" si="2"/>
        <v>1154</v>
      </c>
      <c r="M22" s="221"/>
      <c r="N22" s="119"/>
      <c r="O22" s="119"/>
      <c r="P22" s="91">
        <f t="shared" si="3"/>
        <v>1154</v>
      </c>
    </row>
    <row r="23" spans="1:16" s="4" customFormat="1" ht="29.25" hidden="1" customHeight="1">
      <c r="A23" s="48" t="s">
        <v>196</v>
      </c>
      <c r="B23" s="69" t="s">
        <v>301</v>
      </c>
      <c r="C23" s="69" t="s">
        <v>225</v>
      </c>
      <c r="D23" s="69" t="s">
        <v>195</v>
      </c>
      <c r="E23" s="70">
        <v>1154</v>
      </c>
      <c r="F23" s="90"/>
      <c r="G23" s="90"/>
      <c r="H23" s="85">
        <f t="shared" si="0"/>
        <v>1154</v>
      </c>
      <c r="I23" s="90"/>
      <c r="J23" s="85">
        <f t="shared" si="1"/>
        <v>1154</v>
      </c>
      <c r="K23" s="90"/>
      <c r="L23" s="91">
        <f t="shared" si="2"/>
        <v>1154</v>
      </c>
      <c r="M23" s="221"/>
      <c r="N23" s="119"/>
      <c r="O23" s="119"/>
      <c r="P23" s="91">
        <f t="shared" si="3"/>
        <v>1154</v>
      </c>
    </row>
    <row r="24" spans="1:16" s="4" customFormat="1" ht="24.75" hidden="1" customHeight="1">
      <c r="A24" s="48" t="s">
        <v>175</v>
      </c>
      <c r="B24" s="69" t="s">
        <v>301</v>
      </c>
      <c r="C24" s="69" t="s">
        <v>226</v>
      </c>
      <c r="D24" s="69"/>
      <c r="E24" s="70">
        <f>E25</f>
        <v>300</v>
      </c>
      <c r="F24" s="90"/>
      <c r="G24" s="90"/>
      <c r="H24" s="85">
        <f t="shared" si="0"/>
        <v>300</v>
      </c>
      <c r="I24" s="90"/>
      <c r="J24" s="85">
        <f t="shared" si="1"/>
        <v>300</v>
      </c>
      <c r="K24" s="90"/>
      <c r="L24" s="91">
        <f t="shared" si="2"/>
        <v>300</v>
      </c>
      <c r="M24" s="221"/>
      <c r="N24" s="119"/>
      <c r="O24" s="119"/>
      <c r="P24" s="91">
        <f t="shared" si="3"/>
        <v>300</v>
      </c>
    </row>
    <row r="25" spans="1:16" s="4" customFormat="1" ht="31.5" hidden="1" customHeight="1">
      <c r="A25" s="48" t="s">
        <v>192</v>
      </c>
      <c r="B25" s="69" t="s">
        <v>301</v>
      </c>
      <c r="C25" s="69" t="s">
        <v>226</v>
      </c>
      <c r="D25" s="69" t="s">
        <v>191</v>
      </c>
      <c r="E25" s="70">
        <v>300</v>
      </c>
      <c r="F25" s="90"/>
      <c r="G25" s="90"/>
      <c r="H25" s="85">
        <f t="shared" si="0"/>
        <v>300</v>
      </c>
      <c r="I25" s="90"/>
      <c r="J25" s="85">
        <f t="shared" si="1"/>
        <v>300</v>
      </c>
      <c r="K25" s="90"/>
      <c r="L25" s="91">
        <f t="shared" si="2"/>
        <v>300</v>
      </c>
      <c r="M25" s="221">
        <v>-300</v>
      </c>
      <c r="N25" s="119"/>
      <c r="O25" s="119"/>
      <c r="P25" s="91">
        <f t="shared" si="3"/>
        <v>300</v>
      </c>
    </row>
    <row r="26" spans="1:16" s="4" customFormat="1" ht="25.5" hidden="1" customHeight="1">
      <c r="A26" s="48" t="s">
        <v>642</v>
      </c>
      <c r="B26" s="68" t="s">
        <v>301</v>
      </c>
      <c r="C26" s="69" t="s">
        <v>641</v>
      </c>
      <c r="D26" s="69" t="s">
        <v>191</v>
      </c>
      <c r="E26" s="70">
        <v>0</v>
      </c>
      <c r="F26" s="90"/>
      <c r="G26" s="90"/>
      <c r="H26" s="85">
        <f t="shared" si="0"/>
        <v>0</v>
      </c>
      <c r="I26" s="90"/>
      <c r="J26" s="85">
        <f t="shared" si="1"/>
        <v>0</v>
      </c>
      <c r="K26" s="90"/>
      <c r="L26" s="91">
        <f t="shared" si="2"/>
        <v>0</v>
      </c>
      <c r="M26" s="221"/>
      <c r="N26" s="119"/>
      <c r="O26" s="119"/>
      <c r="P26" s="91">
        <f t="shared" si="3"/>
        <v>0</v>
      </c>
    </row>
    <row r="27" spans="1:16" s="4" customFormat="1" ht="42.75" customHeight="1">
      <c r="A27" s="46" t="s">
        <v>302</v>
      </c>
      <c r="B27" s="67" t="s">
        <v>303</v>
      </c>
      <c r="C27" s="67"/>
      <c r="D27" s="67"/>
      <c r="E27" s="85">
        <f>SUM(E28)</f>
        <v>29379</v>
      </c>
      <c r="F27" s="90"/>
      <c r="G27" s="90"/>
      <c r="H27" s="85">
        <f t="shared" si="0"/>
        <v>29379</v>
      </c>
      <c r="I27" s="90"/>
      <c r="J27" s="85">
        <f t="shared" si="1"/>
        <v>29379</v>
      </c>
      <c r="K27" s="90">
        <f>K28</f>
        <v>740</v>
      </c>
      <c r="L27" s="90">
        <f t="shared" si="2"/>
        <v>30119</v>
      </c>
      <c r="M27" s="221"/>
      <c r="N27" s="90">
        <f>N28</f>
        <v>356.96</v>
      </c>
      <c r="O27" s="119">
        <f>O28</f>
        <v>4737.5</v>
      </c>
      <c r="P27" s="90">
        <f t="shared" si="3"/>
        <v>35213.46</v>
      </c>
    </row>
    <row r="28" spans="1:16" s="4" customFormat="1" ht="25.5" customHeight="1">
      <c r="A28" s="46" t="s">
        <v>272</v>
      </c>
      <c r="B28" s="67" t="s">
        <v>303</v>
      </c>
      <c r="C28" s="67" t="s">
        <v>228</v>
      </c>
      <c r="D28" s="67"/>
      <c r="E28" s="85">
        <f>SUM(E29,E34)</f>
        <v>29379</v>
      </c>
      <c r="F28" s="90"/>
      <c r="G28" s="90"/>
      <c r="H28" s="85">
        <f t="shared" si="0"/>
        <v>29379</v>
      </c>
      <c r="I28" s="90"/>
      <c r="J28" s="85">
        <f t="shared" si="1"/>
        <v>29379</v>
      </c>
      <c r="K28" s="90">
        <f>K34</f>
        <v>740</v>
      </c>
      <c r="L28" s="90">
        <f t="shared" si="2"/>
        <v>30119</v>
      </c>
      <c r="M28" s="221"/>
      <c r="N28" s="90">
        <f>N34</f>
        <v>356.96</v>
      </c>
      <c r="O28" s="119">
        <f>O34</f>
        <v>4737.5</v>
      </c>
      <c r="P28" s="90">
        <f t="shared" si="3"/>
        <v>35213.46</v>
      </c>
    </row>
    <row r="29" spans="1:16" ht="30.75" hidden="1" customHeight="1">
      <c r="A29" s="48" t="s">
        <v>304</v>
      </c>
      <c r="B29" s="69" t="s">
        <v>303</v>
      </c>
      <c r="C29" s="69" t="s">
        <v>229</v>
      </c>
      <c r="D29" s="69"/>
      <c r="E29" s="70"/>
      <c r="F29" s="91"/>
      <c r="G29" s="91"/>
      <c r="H29" s="85">
        <f t="shared" si="0"/>
        <v>0</v>
      </c>
      <c r="I29" s="91"/>
      <c r="J29" s="85">
        <f t="shared" si="1"/>
        <v>0</v>
      </c>
      <c r="K29" s="91"/>
      <c r="L29" s="91">
        <f t="shared" si="2"/>
        <v>0</v>
      </c>
      <c r="M29" s="198"/>
      <c r="N29" s="29"/>
      <c r="O29" s="29"/>
      <c r="P29" s="91">
        <f t="shared" si="3"/>
        <v>0</v>
      </c>
    </row>
    <row r="30" spans="1:16" ht="30.75" hidden="1" customHeight="1">
      <c r="A30" s="48" t="s">
        <v>194</v>
      </c>
      <c r="B30" s="69" t="s">
        <v>303</v>
      </c>
      <c r="C30" s="69" t="s">
        <v>230</v>
      </c>
      <c r="D30" s="69"/>
      <c r="E30" s="70"/>
      <c r="F30" s="91"/>
      <c r="G30" s="91"/>
      <c r="H30" s="85">
        <f t="shared" si="0"/>
        <v>0</v>
      </c>
      <c r="I30" s="91"/>
      <c r="J30" s="85">
        <f t="shared" si="1"/>
        <v>0</v>
      </c>
      <c r="K30" s="91"/>
      <c r="L30" s="91">
        <f t="shared" si="2"/>
        <v>0</v>
      </c>
      <c r="M30" s="198"/>
      <c r="N30" s="29"/>
      <c r="O30" s="29"/>
      <c r="P30" s="91">
        <f t="shared" si="3"/>
        <v>0</v>
      </c>
    </row>
    <row r="31" spans="1:16" ht="34.5" hidden="1" customHeight="1">
      <c r="A31" s="48" t="s">
        <v>196</v>
      </c>
      <c r="B31" s="69" t="s">
        <v>303</v>
      </c>
      <c r="C31" s="69" t="s">
        <v>230</v>
      </c>
      <c r="D31" s="69" t="s">
        <v>195</v>
      </c>
      <c r="E31" s="70"/>
      <c r="F31" s="91"/>
      <c r="G31" s="91"/>
      <c r="H31" s="85">
        <f t="shared" si="0"/>
        <v>0</v>
      </c>
      <c r="I31" s="91"/>
      <c r="J31" s="85">
        <f t="shared" si="1"/>
        <v>0</v>
      </c>
      <c r="K31" s="91"/>
      <c r="L31" s="91">
        <f t="shared" si="2"/>
        <v>0</v>
      </c>
      <c r="M31" s="198"/>
      <c r="N31" s="29"/>
      <c r="O31" s="29"/>
      <c r="P31" s="91">
        <f t="shared" si="3"/>
        <v>0</v>
      </c>
    </row>
    <row r="32" spans="1:16" ht="34.5" hidden="1" customHeight="1">
      <c r="A32" s="48" t="s">
        <v>175</v>
      </c>
      <c r="B32" s="69" t="s">
        <v>303</v>
      </c>
      <c r="C32" s="69" t="s">
        <v>231</v>
      </c>
      <c r="D32" s="69"/>
      <c r="E32" s="70"/>
      <c r="F32" s="91"/>
      <c r="G32" s="91"/>
      <c r="H32" s="85">
        <f t="shared" si="0"/>
        <v>0</v>
      </c>
      <c r="I32" s="91"/>
      <c r="J32" s="85">
        <f t="shared" si="1"/>
        <v>0</v>
      </c>
      <c r="K32" s="91"/>
      <c r="L32" s="91">
        <f t="shared" si="2"/>
        <v>0</v>
      </c>
      <c r="M32" s="198"/>
      <c r="N32" s="29"/>
      <c r="O32" s="29"/>
      <c r="P32" s="91">
        <f t="shared" si="3"/>
        <v>0</v>
      </c>
    </row>
    <row r="33" spans="1:16" ht="34.5" hidden="1" customHeight="1">
      <c r="A33" s="48" t="s">
        <v>192</v>
      </c>
      <c r="B33" s="69" t="s">
        <v>303</v>
      </c>
      <c r="C33" s="69" t="s">
        <v>231</v>
      </c>
      <c r="D33" s="69" t="s">
        <v>191</v>
      </c>
      <c r="E33" s="70"/>
      <c r="F33" s="91"/>
      <c r="G33" s="91"/>
      <c r="H33" s="85">
        <f t="shared" si="0"/>
        <v>0</v>
      </c>
      <c r="I33" s="91"/>
      <c r="J33" s="85">
        <f t="shared" si="1"/>
        <v>0</v>
      </c>
      <c r="K33" s="91"/>
      <c r="L33" s="91">
        <f t="shared" si="2"/>
        <v>0</v>
      </c>
      <c r="M33" s="198"/>
      <c r="N33" s="29"/>
      <c r="O33" s="29"/>
      <c r="P33" s="91">
        <f t="shared" si="3"/>
        <v>0</v>
      </c>
    </row>
    <row r="34" spans="1:16" ht="26.25" customHeight="1">
      <c r="A34" s="48" t="s">
        <v>189</v>
      </c>
      <c r="B34" s="69" t="s">
        <v>303</v>
      </c>
      <c r="C34" s="69" t="s">
        <v>232</v>
      </c>
      <c r="D34" s="69"/>
      <c r="E34" s="70">
        <f>SUM(E35,E37)</f>
        <v>29379</v>
      </c>
      <c r="F34" s="91"/>
      <c r="G34" s="91"/>
      <c r="H34" s="85">
        <f t="shared" si="0"/>
        <v>29379</v>
      </c>
      <c r="I34" s="91"/>
      <c r="J34" s="85">
        <f t="shared" si="1"/>
        <v>29379</v>
      </c>
      <c r="K34" s="91">
        <f>K38</f>
        <v>740</v>
      </c>
      <c r="L34" s="91">
        <f t="shared" si="2"/>
        <v>30119</v>
      </c>
      <c r="M34" s="198"/>
      <c r="N34" s="91">
        <f>N39</f>
        <v>356.96</v>
      </c>
      <c r="O34" s="29">
        <f>O35+O37+O40</f>
        <v>4737.5</v>
      </c>
      <c r="P34" s="91">
        <f t="shared" si="3"/>
        <v>35213.46</v>
      </c>
    </row>
    <row r="35" spans="1:16" ht="27" customHeight="1">
      <c r="A35" s="48" t="s">
        <v>194</v>
      </c>
      <c r="B35" s="69" t="s">
        <v>303</v>
      </c>
      <c r="C35" s="69" t="s">
        <v>233</v>
      </c>
      <c r="D35" s="69"/>
      <c r="E35" s="70">
        <f>SUM(E36)</f>
        <v>22756</v>
      </c>
      <c r="F35" s="91"/>
      <c r="G35" s="91"/>
      <c r="H35" s="85">
        <f t="shared" si="0"/>
        <v>22756</v>
      </c>
      <c r="I35" s="91"/>
      <c r="J35" s="85">
        <f t="shared" si="1"/>
        <v>22756</v>
      </c>
      <c r="K35" s="91"/>
      <c r="L35" s="91">
        <f t="shared" si="2"/>
        <v>22756</v>
      </c>
      <c r="M35" s="198"/>
      <c r="N35" s="29"/>
      <c r="O35" s="29">
        <f>O36</f>
        <v>1360</v>
      </c>
      <c r="P35" s="91">
        <f t="shared" si="3"/>
        <v>24116</v>
      </c>
    </row>
    <row r="36" spans="1:16" ht="36" customHeight="1">
      <c r="A36" s="48" t="s">
        <v>196</v>
      </c>
      <c r="B36" s="69" t="s">
        <v>303</v>
      </c>
      <c r="C36" s="69" t="s">
        <v>233</v>
      </c>
      <c r="D36" s="69" t="s">
        <v>195</v>
      </c>
      <c r="E36" s="70">
        <v>22756</v>
      </c>
      <c r="F36" s="91"/>
      <c r="G36" s="91"/>
      <c r="H36" s="85">
        <f t="shared" si="0"/>
        <v>22756</v>
      </c>
      <c r="I36" s="91"/>
      <c r="J36" s="85">
        <f t="shared" si="1"/>
        <v>22756</v>
      </c>
      <c r="K36" s="91"/>
      <c r="L36" s="91">
        <f t="shared" si="2"/>
        <v>22756</v>
      </c>
      <c r="M36" s="198"/>
      <c r="N36" s="29"/>
      <c r="O36" s="29">
        <v>1360</v>
      </c>
      <c r="P36" s="91">
        <f t="shared" si="3"/>
        <v>24116</v>
      </c>
    </row>
    <row r="37" spans="1:16" ht="21.75" customHeight="1">
      <c r="A37" s="48" t="s">
        <v>175</v>
      </c>
      <c r="B37" s="69" t="s">
        <v>303</v>
      </c>
      <c r="C37" s="69" t="s">
        <v>234</v>
      </c>
      <c r="D37" s="69"/>
      <c r="E37" s="70">
        <f>E38+E40+E39</f>
        <v>6623</v>
      </c>
      <c r="F37" s="91"/>
      <c r="G37" s="91"/>
      <c r="H37" s="85">
        <f t="shared" si="0"/>
        <v>6623</v>
      </c>
      <c r="I37" s="91"/>
      <c r="J37" s="85">
        <f t="shared" si="1"/>
        <v>6623</v>
      </c>
      <c r="K37" s="90">
        <f>K38</f>
        <v>740</v>
      </c>
      <c r="L37" s="90">
        <f t="shared" si="2"/>
        <v>7363</v>
      </c>
      <c r="M37" s="198"/>
      <c r="N37" s="29"/>
      <c r="O37" s="29">
        <f>O38</f>
        <v>3369</v>
      </c>
      <c r="P37" s="91">
        <f t="shared" si="3"/>
        <v>10732</v>
      </c>
    </row>
    <row r="38" spans="1:16" ht="38.25" customHeight="1">
      <c r="A38" s="48" t="s">
        <v>192</v>
      </c>
      <c r="B38" s="69" t="s">
        <v>303</v>
      </c>
      <c r="C38" s="69" t="s">
        <v>234</v>
      </c>
      <c r="D38" s="69" t="s">
        <v>191</v>
      </c>
      <c r="E38" s="70">
        <v>6113</v>
      </c>
      <c r="F38" s="91"/>
      <c r="G38" s="91"/>
      <c r="H38" s="85">
        <f t="shared" si="0"/>
        <v>6113</v>
      </c>
      <c r="I38" s="91"/>
      <c r="J38" s="85">
        <f t="shared" si="1"/>
        <v>6113</v>
      </c>
      <c r="K38" s="90">
        <v>740</v>
      </c>
      <c r="L38" s="90">
        <f t="shared" si="2"/>
        <v>6853</v>
      </c>
      <c r="M38" s="198"/>
      <c r="N38" s="29"/>
      <c r="O38" s="29">
        <v>3369</v>
      </c>
      <c r="P38" s="91">
        <f t="shared" si="3"/>
        <v>10222</v>
      </c>
    </row>
    <row r="39" spans="1:16" ht="38.25" customHeight="1">
      <c r="A39" s="22" t="s">
        <v>792</v>
      </c>
      <c r="B39" s="69" t="s">
        <v>303</v>
      </c>
      <c r="C39" s="69" t="s">
        <v>793</v>
      </c>
      <c r="D39" s="69" t="s">
        <v>191</v>
      </c>
      <c r="E39" s="70">
        <v>0</v>
      </c>
      <c r="F39" s="91"/>
      <c r="G39" s="91"/>
      <c r="H39" s="85">
        <f t="shared" si="0"/>
        <v>0</v>
      </c>
      <c r="I39" s="91"/>
      <c r="J39" s="85">
        <f t="shared" si="1"/>
        <v>0</v>
      </c>
      <c r="K39" s="91"/>
      <c r="L39" s="91">
        <f t="shared" si="2"/>
        <v>0</v>
      </c>
      <c r="M39" s="198"/>
      <c r="N39" s="91">
        <v>356.96</v>
      </c>
      <c r="O39" s="91"/>
      <c r="P39" s="91">
        <f t="shared" si="3"/>
        <v>356.96</v>
      </c>
    </row>
    <row r="40" spans="1:16" ht="38.25" customHeight="1">
      <c r="A40" s="48" t="s">
        <v>31</v>
      </c>
      <c r="B40" s="69" t="s">
        <v>303</v>
      </c>
      <c r="C40" s="69" t="s">
        <v>234</v>
      </c>
      <c r="D40" s="69" t="s">
        <v>207</v>
      </c>
      <c r="E40" s="70">
        <v>510</v>
      </c>
      <c r="F40" s="91"/>
      <c r="G40" s="91"/>
      <c r="H40" s="85">
        <f t="shared" si="0"/>
        <v>510</v>
      </c>
      <c r="I40" s="91"/>
      <c r="J40" s="85">
        <f t="shared" si="1"/>
        <v>510</v>
      </c>
      <c r="K40" s="91"/>
      <c r="L40" s="91">
        <f t="shared" si="2"/>
        <v>510</v>
      </c>
      <c r="M40" s="198"/>
      <c r="N40" s="29"/>
      <c r="O40" s="29">
        <v>8.5</v>
      </c>
      <c r="P40" s="91">
        <f t="shared" si="3"/>
        <v>518.5</v>
      </c>
    </row>
    <row r="41" spans="1:16" ht="42.75" hidden="1" customHeight="1">
      <c r="A41" s="43" t="s">
        <v>320</v>
      </c>
      <c r="B41" s="67" t="s">
        <v>305</v>
      </c>
      <c r="C41" s="67"/>
      <c r="D41" s="67"/>
      <c r="E41" s="85">
        <f>SUM(E43,E49)</f>
        <v>8664</v>
      </c>
      <c r="F41" s="91"/>
      <c r="G41" s="91"/>
      <c r="H41" s="85">
        <f t="shared" si="0"/>
        <v>8664</v>
      </c>
      <c r="I41" s="91"/>
      <c r="J41" s="85">
        <f t="shared" si="1"/>
        <v>8664</v>
      </c>
      <c r="K41" s="91"/>
      <c r="L41" s="91">
        <f t="shared" si="2"/>
        <v>8664</v>
      </c>
      <c r="M41" s="198"/>
      <c r="N41" s="29"/>
      <c r="O41" s="29"/>
      <c r="P41" s="91">
        <f t="shared" si="3"/>
        <v>8664</v>
      </c>
    </row>
    <row r="42" spans="1:16" s="4" customFormat="1" ht="44.25" hidden="1" customHeight="1">
      <c r="A42" s="46" t="s">
        <v>270</v>
      </c>
      <c r="B42" s="67" t="s">
        <v>305</v>
      </c>
      <c r="C42" s="67" t="s">
        <v>228</v>
      </c>
      <c r="D42" s="67"/>
      <c r="E42" s="85">
        <f>SUM(E43)</f>
        <v>7216</v>
      </c>
      <c r="F42" s="90"/>
      <c r="G42" s="90"/>
      <c r="H42" s="85">
        <f t="shared" si="0"/>
        <v>7216</v>
      </c>
      <c r="I42" s="90"/>
      <c r="J42" s="85">
        <f t="shared" si="1"/>
        <v>7216</v>
      </c>
      <c r="K42" s="90"/>
      <c r="L42" s="91">
        <f t="shared" si="2"/>
        <v>7216</v>
      </c>
      <c r="M42" s="221"/>
      <c r="N42" s="119"/>
      <c r="O42" s="119"/>
      <c r="P42" s="91">
        <f t="shared" si="3"/>
        <v>7216</v>
      </c>
    </row>
    <row r="43" spans="1:16" s="4" customFormat="1" ht="32.25" hidden="1" customHeight="1">
      <c r="A43" s="33" t="s">
        <v>198</v>
      </c>
      <c r="B43" s="69" t="s">
        <v>305</v>
      </c>
      <c r="C43" s="69" t="s">
        <v>253</v>
      </c>
      <c r="D43" s="69"/>
      <c r="E43" s="70">
        <f>SUM(E44,E46)</f>
        <v>7216</v>
      </c>
      <c r="F43" s="90"/>
      <c r="G43" s="90"/>
      <c r="H43" s="85">
        <f t="shared" si="0"/>
        <v>7216</v>
      </c>
      <c r="I43" s="90"/>
      <c r="J43" s="85">
        <f t="shared" si="1"/>
        <v>7216</v>
      </c>
      <c r="K43" s="90"/>
      <c r="L43" s="91">
        <f t="shared" si="2"/>
        <v>7216</v>
      </c>
      <c r="M43" s="221"/>
      <c r="N43" s="119"/>
      <c r="O43" s="119"/>
      <c r="P43" s="91">
        <f t="shared" si="3"/>
        <v>7216</v>
      </c>
    </row>
    <row r="44" spans="1:16" s="4" customFormat="1" ht="31.5" hidden="1" customHeight="1">
      <c r="A44" s="48" t="s">
        <v>194</v>
      </c>
      <c r="B44" s="69" t="s">
        <v>305</v>
      </c>
      <c r="C44" s="69" t="s">
        <v>254</v>
      </c>
      <c r="D44" s="69"/>
      <c r="E44" s="70">
        <f>SUM(E45)</f>
        <v>6586</v>
      </c>
      <c r="F44" s="90"/>
      <c r="G44" s="90"/>
      <c r="H44" s="85">
        <f t="shared" si="0"/>
        <v>6586</v>
      </c>
      <c r="I44" s="90"/>
      <c r="J44" s="85">
        <f t="shared" si="1"/>
        <v>6586</v>
      </c>
      <c r="K44" s="90"/>
      <c r="L44" s="91">
        <f t="shared" si="2"/>
        <v>6586</v>
      </c>
      <c r="M44" s="221"/>
      <c r="N44" s="119"/>
      <c r="O44" s="119"/>
      <c r="P44" s="91">
        <f t="shared" si="3"/>
        <v>6586</v>
      </c>
    </row>
    <row r="45" spans="1:16" ht="29.25" hidden="1" customHeight="1">
      <c r="A45" s="48" t="s">
        <v>196</v>
      </c>
      <c r="B45" s="69" t="s">
        <v>305</v>
      </c>
      <c r="C45" s="69" t="s">
        <v>254</v>
      </c>
      <c r="D45" s="69" t="s">
        <v>195</v>
      </c>
      <c r="E45" s="70">
        <v>6586</v>
      </c>
      <c r="F45" s="91"/>
      <c r="G45" s="91"/>
      <c r="H45" s="85">
        <f t="shared" si="0"/>
        <v>6586</v>
      </c>
      <c r="I45" s="91"/>
      <c r="J45" s="85">
        <f t="shared" si="1"/>
        <v>6586</v>
      </c>
      <c r="K45" s="91"/>
      <c r="L45" s="91">
        <f t="shared" si="2"/>
        <v>6586</v>
      </c>
      <c r="M45" s="198"/>
      <c r="N45" s="29"/>
      <c r="O45" s="29"/>
      <c r="P45" s="91">
        <f t="shared" si="3"/>
        <v>6586</v>
      </c>
    </row>
    <row r="46" spans="1:16" ht="31.5" hidden="1" customHeight="1">
      <c r="A46" s="48" t="s">
        <v>175</v>
      </c>
      <c r="B46" s="69" t="s">
        <v>305</v>
      </c>
      <c r="C46" s="69" t="s">
        <v>255</v>
      </c>
      <c r="D46" s="69"/>
      <c r="E46" s="70">
        <f>E47+E48</f>
        <v>630</v>
      </c>
      <c r="F46" s="91"/>
      <c r="G46" s="91"/>
      <c r="H46" s="85">
        <f t="shared" si="0"/>
        <v>630</v>
      </c>
      <c r="I46" s="91"/>
      <c r="J46" s="85">
        <f t="shared" si="1"/>
        <v>630</v>
      </c>
      <c r="K46" s="91"/>
      <c r="L46" s="91">
        <f t="shared" si="2"/>
        <v>630</v>
      </c>
      <c r="M46" s="198"/>
      <c r="N46" s="29"/>
      <c r="O46" s="29"/>
      <c r="P46" s="91">
        <f t="shared" si="3"/>
        <v>630</v>
      </c>
    </row>
    <row r="47" spans="1:16" ht="34.5" hidden="1" customHeight="1">
      <c r="A47" s="48" t="s">
        <v>192</v>
      </c>
      <c r="B47" s="69" t="s">
        <v>305</v>
      </c>
      <c r="C47" s="69" t="s">
        <v>255</v>
      </c>
      <c r="D47" s="69" t="s">
        <v>191</v>
      </c>
      <c r="E47" s="70">
        <v>620</v>
      </c>
      <c r="F47" s="91"/>
      <c r="G47" s="91"/>
      <c r="H47" s="85">
        <f t="shared" si="0"/>
        <v>620</v>
      </c>
      <c r="I47" s="91"/>
      <c r="J47" s="85">
        <f t="shared" si="1"/>
        <v>620</v>
      </c>
      <c r="K47" s="91"/>
      <c r="L47" s="91">
        <f t="shared" si="2"/>
        <v>620</v>
      </c>
      <c r="M47" s="198">
        <v>-100</v>
      </c>
      <c r="N47" s="29"/>
      <c r="O47" s="29"/>
      <c r="P47" s="91">
        <f t="shared" si="3"/>
        <v>620</v>
      </c>
    </row>
    <row r="48" spans="1:16" ht="34.5" hidden="1" customHeight="1">
      <c r="A48" s="48" t="s">
        <v>31</v>
      </c>
      <c r="B48" s="69" t="s">
        <v>305</v>
      </c>
      <c r="C48" s="69" t="s">
        <v>255</v>
      </c>
      <c r="D48" s="69" t="s">
        <v>207</v>
      </c>
      <c r="E48" s="70">
        <v>10</v>
      </c>
      <c r="F48" s="91"/>
      <c r="G48" s="91"/>
      <c r="H48" s="85">
        <f t="shared" si="0"/>
        <v>10</v>
      </c>
      <c r="I48" s="91"/>
      <c r="J48" s="85">
        <f t="shared" si="1"/>
        <v>10</v>
      </c>
      <c r="K48" s="91"/>
      <c r="L48" s="91">
        <f t="shared" si="2"/>
        <v>10</v>
      </c>
      <c r="M48" s="198"/>
      <c r="N48" s="29"/>
      <c r="O48" s="29"/>
      <c r="P48" s="91">
        <f t="shared" si="3"/>
        <v>10</v>
      </c>
    </row>
    <row r="49" spans="1:16" ht="32.25" hidden="1" customHeight="1">
      <c r="A49" s="46" t="s">
        <v>269</v>
      </c>
      <c r="B49" s="67" t="s">
        <v>305</v>
      </c>
      <c r="C49" s="67" t="s">
        <v>40</v>
      </c>
      <c r="D49" s="69"/>
      <c r="E49" s="85">
        <f>SUM(E50)</f>
        <v>1448</v>
      </c>
      <c r="F49" s="91"/>
      <c r="G49" s="91"/>
      <c r="H49" s="85">
        <f t="shared" si="0"/>
        <v>1448</v>
      </c>
      <c r="I49" s="91"/>
      <c r="J49" s="85">
        <f t="shared" si="1"/>
        <v>1448</v>
      </c>
      <c r="K49" s="91"/>
      <c r="L49" s="91">
        <f t="shared" si="2"/>
        <v>1448</v>
      </c>
      <c r="M49" s="198"/>
      <c r="N49" s="29"/>
      <c r="O49" s="29"/>
      <c r="P49" s="91">
        <f t="shared" si="3"/>
        <v>1448</v>
      </c>
    </row>
    <row r="50" spans="1:16" ht="32.25" hidden="1" customHeight="1">
      <c r="A50" s="48" t="s">
        <v>199</v>
      </c>
      <c r="B50" s="69" t="s">
        <v>305</v>
      </c>
      <c r="C50" s="69" t="s">
        <v>235</v>
      </c>
      <c r="D50" s="69"/>
      <c r="E50" s="70">
        <f>SUM(E52,E54)</f>
        <v>1448</v>
      </c>
      <c r="F50" s="91"/>
      <c r="G50" s="91"/>
      <c r="H50" s="85">
        <f t="shared" si="0"/>
        <v>1448</v>
      </c>
      <c r="I50" s="91"/>
      <c r="J50" s="85">
        <f t="shared" si="1"/>
        <v>1448</v>
      </c>
      <c r="K50" s="91"/>
      <c r="L50" s="91">
        <f t="shared" si="2"/>
        <v>1448</v>
      </c>
      <c r="M50" s="198"/>
      <c r="N50" s="29"/>
      <c r="O50" s="29"/>
      <c r="P50" s="91">
        <f t="shared" si="3"/>
        <v>1448</v>
      </c>
    </row>
    <row r="51" spans="1:16" ht="36" hidden="1" customHeight="1">
      <c r="A51" s="48" t="s">
        <v>194</v>
      </c>
      <c r="B51" s="69" t="s">
        <v>305</v>
      </c>
      <c r="C51" s="69" t="s">
        <v>236</v>
      </c>
      <c r="D51" s="69"/>
      <c r="E51" s="70">
        <f>SUM(E52)</f>
        <v>1328</v>
      </c>
      <c r="F51" s="91"/>
      <c r="G51" s="91"/>
      <c r="H51" s="85">
        <f t="shared" si="0"/>
        <v>1328</v>
      </c>
      <c r="I51" s="91"/>
      <c r="J51" s="85">
        <f t="shared" si="1"/>
        <v>1328</v>
      </c>
      <c r="K51" s="91"/>
      <c r="L51" s="91">
        <f t="shared" si="2"/>
        <v>1328</v>
      </c>
      <c r="M51" s="198"/>
      <c r="N51" s="29"/>
      <c r="O51" s="29"/>
      <c r="P51" s="91">
        <f t="shared" si="3"/>
        <v>1328</v>
      </c>
    </row>
    <row r="52" spans="1:16" ht="32.25" hidden="1" customHeight="1">
      <c r="A52" s="48" t="s">
        <v>196</v>
      </c>
      <c r="B52" s="69" t="s">
        <v>305</v>
      </c>
      <c r="C52" s="69" t="s">
        <v>236</v>
      </c>
      <c r="D52" s="69" t="s">
        <v>195</v>
      </c>
      <c r="E52" s="70">
        <v>1328</v>
      </c>
      <c r="F52" s="91"/>
      <c r="G52" s="91"/>
      <c r="H52" s="85">
        <f t="shared" si="0"/>
        <v>1328</v>
      </c>
      <c r="I52" s="91"/>
      <c r="J52" s="85">
        <f t="shared" si="1"/>
        <v>1328</v>
      </c>
      <c r="K52" s="91"/>
      <c r="L52" s="91">
        <f t="shared" si="2"/>
        <v>1328</v>
      </c>
      <c r="M52" s="198"/>
      <c r="N52" s="29"/>
      <c r="O52" s="29"/>
      <c r="P52" s="91">
        <f t="shared" si="3"/>
        <v>1328</v>
      </c>
    </row>
    <row r="53" spans="1:16" ht="28.5" hidden="1" customHeight="1">
      <c r="A53" s="48" t="s">
        <v>175</v>
      </c>
      <c r="B53" s="69" t="s">
        <v>305</v>
      </c>
      <c r="C53" s="69" t="s">
        <v>460</v>
      </c>
      <c r="D53" s="69"/>
      <c r="E53" s="70">
        <v>120</v>
      </c>
      <c r="F53" s="91"/>
      <c r="G53" s="91"/>
      <c r="H53" s="85">
        <f t="shared" si="0"/>
        <v>120</v>
      </c>
      <c r="I53" s="91"/>
      <c r="J53" s="85">
        <f t="shared" si="1"/>
        <v>120</v>
      </c>
      <c r="K53" s="91"/>
      <c r="L53" s="91">
        <f t="shared" si="2"/>
        <v>120</v>
      </c>
      <c r="M53" s="198"/>
      <c r="N53" s="29"/>
      <c r="O53" s="29"/>
      <c r="P53" s="91">
        <f t="shared" si="3"/>
        <v>120</v>
      </c>
    </row>
    <row r="54" spans="1:16" ht="36" hidden="1" customHeight="1">
      <c r="A54" s="48" t="s">
        <v>192</v>
      </c>
      <c r="B54" s="69" t="s">
        <v>305</v>
      </c>
      <c r="C54" s="69" t="s">
        <v>460</v>
      </c>
      <c r="D54" s="69" t="s">
        <v>191</v>
      </c>
      <c r="E54" s="70">
        <v>120</v>
      </c>
      <c r="F54" s="91"/>
      <c r="G54" s="91"/>
      <c r="H54" s="85">
        <f t="shared" si="0"/>
        <v>120</v>
      </c>
      <c r="I54" s="91"/>
      <c r="J54" s="85">
        <f t="shared" si="1"/>
        <v>120</v>
      </c>
      <c r="K54" s="91"/>
      <c r="L54" s="91">
        <f t="shared" si="2"/>
        <v>120</v>
      </c>
      <c r="M54" s="198"/>
      <c r="N54" s="29"/>
      <c r="O54" s="29"/>
      <c r="P54" s="91">
        <f t="shared" si="3"/>
        <v>120</v>
      </c>
    </row>
    <row r="55" spans="1:16" ht="20.25" hidden="1" customHeight="1">
      <c r="A55" s="41" t="s">
        <v>42</v>
      </c>
      <c r="B55" s="67" t="s">
        <v>41</v>
      </c>
      <c r="C55" s="67"/>
      <c r="D55" s="69"/>
      <c r="E55" s="85">
        <f>SUM(E56)</f>
        <v>1865</v>
      </c>
      <c r="F55" s="91"/>
      <c r="G55" s="91"/>
      <c r="H55" s="85">
        <f t="shared" si="0"/>
        <v>1865</v>
      </c>
      <c r="I55" s="91"/>
      <c r="J55" s="85">
        <f t="shared" si="1"/>
        <v>1865</v>
      </c>
      <c r="K55" s="90">
        <f>K56</f>
        <v>500</v>
      </c>
      <c r="L55" s="90">
        <f t="shared" si="2"/>
        <v>2365</v>
      </c>
      <c r="M55" s="198"/>
      <c r="N55" s="29"/>
      <c r="O55" s="29"/>
      <c r="P55" s="91">
        <f t="shared" si="3"/>
        <v>2365</v>
      </c>
    </row>
    <row r="56" spans="1:16" ht="32.25" hidden="1" customHeight="1">
      <c r="A56" s="42" t="s">
        <v>512</v>
      </c>
      <c r="B56" s="69" t="s">
        <v>41</v>
      </c>
      <c r="C56" s="69" t="s">
        <v>237</v>
      </c>
      <c r="D56" s="69"/>
      <c r="E56" s="70">
        <f>SUM(E57,E59)</f>
        <v>1865</v>
      </c>
      <c r="F56" s="91"/>
      <c r="G56" s="91"/>
      <c r="H56" s="85">
        <f t="shared" si="0"/>
        <v>1865</v>
      </c>
      <c r="I56" s="91"/>
      <c r="J56" s="85">
        <f t="shared" si="1"/>
        <v>1865</v>
      </c>
      <c r="K56" s="90">
        <f>K57</f>
        <v>500</v>
      </c>
      <c r="L56" s="90">
        <f t="shared" si="2"/>
        <v>2365</v>
      </c>
      <c r="M56" s="198"/>
      <c r="N56" s="29"/>
      <c r="O56" s="29"/>
      <c r="P56" s="91">
        <f t="shared" si="3"/>
        <v>2365</v>
      </c>
    </row>
    <row r="57" spans="1:16" ht="33.75" hidden="1" customHeight="1">
      <c r="A57" s="42" t="s">
        <v>513</v>
      </c>
      <c r="B57" s="69" t="s">
        <v>41</v>
      </c>
      <c r="C57" s="69" t="s">
        <v>514</v>
      </c>
      <c r="D57" s="67"/>
      <c r="E57" s="70">
        <f>E58</f>
        <v>1000</v>
      </c>
      <c r="F57" s="91"/>
      <c r="G57" s="91"/>
      <c r="H57" s="85">
        <f t="shared" si="0"/>
        <v>1000</v>
      </c>
      <c r="I57" s="91"/>
      <c r="J57" s="70">
        <f t="shared" si="1"/>
        <v>1000</v>
      </c>
      <c r="K57" s="91">
        <f>K58</f>
        <v>500</v>
      </c>
      <c r="L57" s="91">
        <f t="shared" si="2"/>
        <v>1500</v>
      </c>
      <c r="M57" s="198"/>
      <c r="N57" s="29"/>
      <c r="O57" s="29"/>
      <c r="P57" s="91">
        <f t="shared" si="3"/>
        <v>1500</v>
      </c>
    </row>
    <row r="58" spans="1:16" ht="33.75" hidden="1" customHeight="1">
      <c r="A58" s="48" t="s">
        <v>192</v>
      </c>
      <c r="B58" s="69" t="s">
        <v>41</v>
      </c>
      <c r="C58" s="69" t="s">
        <v>458</v>
      </c>
      <c r="D58" s="69" t="s">
        <v>191</v>
      </c>
      <c r="E58" s="70">
        <v>1000</v>
      </c>
      <c r="F58" s="91"/>
      <c r="G58" s="91"/>
      <c r="H58" s="85">
        <f t="shared" si="0"/>
        <v>1000</v>
      </c>
      <c r="I58" s="91"/>
      <c r="J58" s="70">
        <f t="shared" si="1"/>
        <v>1000</v>
      </c>
      <c r="K58" s="91">
        <v>500</v>
      </c>
      <c r="L58" s="91">
        <f t="shared" si="2"/>
        <v>1500</v>
      </c>
      <c r="M58" s="198">
        <v>1000</v>
      </c>
      <c r="N58" s="29"/>
      <c r="O58" s="29"/>
      <c r="P58" s="91">
        <f t="shared" si="3"/>
        <v>1500</v>
      </c>
    </row>
    <row r="59" spans="1:16" ht="33.75" hidden="1" customHeight="1">
      <c r="A59" s="48" t="s">
        <v>511</v>
      </c>
      <c r="B59" s="69" t="s">
        <v>41</v>
      </c>
      <c r="C59" s="69" t="s">
        <v>515</v>
      </c>
      <c r="D59" s="69"/>
      <c r="E59" s="70">
        <f>E60</f>
        <v>865</v>
      </c>
      <c r="F59" s="91"/>
      <c r="G59" s="91"/>
      <c r="H59" s="85">
        <f t="shared" si="0"/>
        <v>865</v>
      </c>
      <c r="I59" s="91"/>
      <c r="J59" s="70">
        <f t="shared" si="1"/>
        <v>865</v>
      </c>
      <c r="K59" s="91"/>
      <c r="L59" s="91">
        <f t="shared" si="2"/>
        <v>865</v>
      </c>
      <c r="M59" s="198"/>
      <c r="N59" s="29"/>
      <c r="O59" s="29"/>
      <c r="P59" s="91">
        <f t="shared" si="3"/>
        <v>865</v>
      </c>
    </row>
    <row r="60" spans="1:16" ht="33.75" hidden="1" customHeight="1">
      <c r="A60" s="48" t="s">
        <v>192</v>
      </c>
      <c r="B60" s="69" t="s">
        <v>41</v>
      </c>
      <c r="C60" s="69" t="s">
        <v>458</v>
      </c>
      <c r="D60" s="69" t="s">
        <v>191</v>
      </c>
      <c r="E60" s="70">
        <v>865</v>
      </c>
      <c r="F60" s="91"/>
      <c r="G60" s="91"/>
      <c r="H60" s="85">
        <f t="shared" si="0"/>
        <v>865</v>
      </c>
      <c r="I60" s="91"/>
      <c r="J60" s="70">
        <f t="shared" si="1"/>
        <v>865</v>
      </c>
      <c r="K60" s="91"/>
      <c r="L60" s="91">
        <f t="shared" si="2"/>
        <v>865</v>
      </c>
      <c r="M60" s="198"/>
      <c r="N60" s="29"/>
      <c r="O60" s="29"/>
      <c r="P60" s="91">
        <f t="shared" si="3"/>
        <v>865</v>
      </c>
    </row>
    <row r="61" spans="1:16" ht="28.5" hidden="1" customHeight="1">
      <c r="A61" s="46" t="s">
        <v>30</v>
      </c>
      <c r="B61" s="67" t="s">
        <v>306</v>
      </c>
      <c r="C61" s="67"/>
      <c r="D61" s="67"/>
      <c r="E61" s="85">
        <v>3000</v>
      </c>
      <c r="F61" s="91"/>
      <c r="G61" s="91"/>
      <c r="H61" s="85">
        <f t="shared" si="0"/>
        <v>3000</v>
      </c>
      <c r="I61" s="91"/>
      <c r="J61" s="85">
        <f t="shared" si="1"/>
        <v>3000</v>
      </c>
      <c r="K61" s="91"/>
      <c r="L61" s="91">
        <f t="shared" si="2"/>
        <v>3000</v>
      </c>
      <c r="M61" s="198"/>
      <c r="N61" s="29"/>
      <c r="O61" s="29"/>
      <c r="P61" s="91">
        <f t="shared" si="3"/>
        <v>3000</v>
      </c>
    </row>
    <row r="62" spans="1:16" ht="33.75" hidden="1" customHeight="1">
      <c r="A62" s="48" t="s">
        <v>16</v>
      </c>
      <c r="B62" s="69" t="s">
        <v>306</v>
      </c>
      <c r="C62" s="69" t="s">
        <v>238</v>
      </c>
      <c r="D62" s="69"/>
      <c r="E62" s="70">
        <v>3000</v>
      </c>
      <c r="F62" s="91"/>
      <c r="G62" s="91"/>
      <c r="H62" s="85">
        <f t="shared" si="0"/>
        <v>3000</v>
      </c>
      <c r="I62" s="91"/>
      <c r="J62" s="85">
        <f t="shared" si="1"/>
        <v>3000</v>
      </c>
      <c r="K62" s="91"/>
      <c r="L62" s="91">
        <f t="shared" si="2"/>
        <v>3000</v>
      </c>
      <c r="M62" s="198"/>
      <c r="N62" s="29"/>
      <c r="O62" s="29"/>
      <c r="P62" s="91">
        <f t="shared" si="3"/>
        <v>3000</v>
      </c>
    </row>
    <row r="63" spans="1:16" s="4" customFormat="1" ht="20.25" hidden="1" customHeight="1">
      <c r="A63" s="48" t="s">
        <v>30</v>
      </c>
      <c r="B63" s="69" t="s">
        <v>306</v>
      </c>
      <c r="C63" s="69" t="s">
        <v>239</v>
      </c>
      <c r="D63" s="69"/>
      <c r="E63" s="70">
        <f>E64</f>
        <v>3000</v>
      </c>
      <c r="F63" s="90"/>
      <c r="G63" s="90"/>
      <c r="H63" s="85">
        <f t="shared" si="0"/>
        <v>3000</v>
      </c>
      <c r="I63" s="90"/>
      <c r="J63" s="85">
        <f t="shared" si="1"/>
        <v>3000</v>
      </c>
      <c r="K63" s="90"/>
      <c r="L63" s="91">
        <f t="shared" si="2"/>
        <v>3000</v>
      </c>
      <c r="M63" s="221"/>
      <c r="N63" s="119"/>
      <c r="O63" s="119"/>
      <c r="P63" s="91">
        <f t="shared" si="3"/>
        <v>3000</v>
      </c>
    </row>
    <row r="64" spans="1:16" s="2" customFormat="1" ht="20.25" hidden="1" customHeight="1">
      <c r="A64" s="48" t="s">
        <v>307</v>
      </c>
      <c r="B64" s="69" t="s">
        <v>306</v>
      </c>
      <c r="C64" s="69" t="s">
        <v>240</v>
      </c>
      <c r="D64" s="69"/>
      <c r="E64" s="70">
        <v>3000</v>
      </c>
      <c r="F64" s="91"/>
      <c r="G64" s="91"/>
      <c r="H64" s="85">
        <f t="shared" si="0"/>
        <v>3000</v>
      </c>
      <c r="I64" s="91"/>
      <c r="J64" s="85">
        <f t="shared" si="1"/>
        <v>3000</v>
      </c>
      <c r="K64" s="91"/>
      <c r="L64" s="91">
        <f t="shared" si="2"/>
        <v>3000</v>
      </c>
      <c r="M64" s="222"/>
      <c r="N64" s="29"/>
      <c r="O64" s="29"/>
      <c r="P64" s="91">
        <f t="shared" si="3"/>
        <v>3000</v>
      </c>
    </row>
    <row r="65" spans="1:16" s="2" customFormat="1" ht="20.25" hidden="1" customHeight="1">
      <c r="A65" s="33" t="s">
        <v>81</v>
      </c>
      <c r="B65" s="69" t="s">
        <v>306</v>
      </c>
      <c r="C65" s="69" t="s">
        <v>240</v>
      </c>
      <c r="D65" s="69" t="s">
        <v>79</v>
      </c>
      <c r="E65" s="70">
        <v>3000</v>
      </c>
      <c r="F65" s="91"/>
      <c r="G65" s="91"/>
      <c r="H65" s="85">
        <f t="shared" si="0"/>
        <v>3000</v>
      </c>
      <c r="I65" s="91"/>
      <c r="J65" s="85">
        <f t="shared" si="1"/>
        <v>3000</v>
      </c>
      <c r="K65" s="91"/>
      <c r="L65" s="91">
        <f t="shared" si="2"/>
        <v>3000</v>
      </c>
      <c r="M65" s="222"/>
      <c r="N65" s="29"/>
      <c r="O65" s="29"/>
      <c r="P65" s="91">
        <f t="shared" si="3"/>
        <v>3000</v>
      </c>
    </row>
    <row r="66" spans="1:16" ht="23.25" customHeight="1">
      <c r="A66" s="43" t="s">
        <v>212</v>
      </c>
      <c r="B66" s="67" t="s">
        <v>130</v>
      </c>
      <c r="C66" s="67"/>
      <c r="D66" s="67"/>
      <c r="E66" s="85">
        <f>SUM(E68)</f>
        <v>370</v>
      </c>
      <c r="F66" s="91"/>
      <c r="G66" s="91"/>
      <c r="H66" s="85">
        <f t="shared" si="0"/>
        <v>370</v>
      </c>
      <c r="I66" s="91"/>
      <c r="J66" s="85">
        <f t="shared" si="1"/>
        <v>370</v>
      </c>
      <c r="K66" s="91"/>
      <c r="L66" s="90">
        <f t="shared" si="2"/>
        <v>370</v>
      </c>
      <c r="M66" s="223"/>
      <c r="N66" s="90">
        <f>N72</f>
        <v>638.79999999999995</v>
      </c>
      <c r="O66" s="119"/>
      <c r="P66" s="90">
        <f t="shared" si="3"/>
        <v>1008.8</v>
      </c>
    </row>
    <row r="67" spans="1:16" ht="35.25" customHeight="1">
      <c r="A67" s="46" t="s">
        <v>269</v>
      </c>
      <c r="B67" s="69" t="s">
        <v>130</v>
      </c>
      <c r="C67" s="69" t="s">
        <v>241</v>
      </c>
      <c r="D67" s="69"/>
      <c r="E67" s="70">
        <f>E68</f>
        <v>370</v>
      </c>
      <c r="F67" s="91"/>
      <c r="G67" s="91"/>
      <c r="H67" s="85">
        <f t="shared" si="0"/>
        <v>370</v>
      </c>
      <c r="I67" s="91"/>
      <c r="J67" s="85">
        <f t="shared" si="1"/>
        <v>370</v>
      </c>
      <c r="K67" s="91"/>
      <c r="L67" s="91">
        <f t="shared" si="2"/>
        <v>370</v>
      </c>
      <c r="M67" s="198"/>
      <c r="N67" s="29"/>
      <c r="O67" s="29"/>
      <c r="P67" s="91">
        <f t="shared" si="3"/>
        <v>370</v>
      </c>
    </row>
    <row r="68" spans="1:16" s="4" customFormat="1" ht="31.5" customHeight="1">
      <c r="A68" s="33" t="s">
        <v>200</v>
      </c>
      <c r="B68" s="69" t="s">
        <v>130</v>
      </c>
      <c r="C68" s="69" t="s">
        <v>242</v>
      </c>
      <c r="D68" s="69"/>
      <c r="E68" s="70">
        <f>E69</f>
        <v>370</v>
      </c>
      <c r="F68" s="90"/>
      <c r="G68" s="90"/>
      <c r="H68" s="85">
        <f t="shared" si="0"/>
        <v>370</v>
      </c>
      <c r="I68" s="90"/>
      <c r="J68" s="85">
        <f t="shared" si="1"/>
        <v>370</v>
      </c>
      <c r="K68" s="90"/>
      <c r="L68" s="91">
        <f t="shared" si="2"/>
        <v>370</v>
      </c>
      <c r="M68" s="221"/>
      <c r="N68" s="119"/>
      <c r="O68" s="119"/>
      <c r="P68" s="91">
        <f t="shared" si="3"/>
        <v>370</v>
      </c>
    </row>
    <row r="69" spans="1:16" s="4" customFormat="1" ht="45" customHeight="1">
      <c r="A69" s="48" t="s">
        <v>280</v>
      </c>
      <c r="B69" s="69" t="s">
        <v>130</v>
      </c>
      <c r="C69" s="69" t="s">
        <v>243</v>
      </c>
      <c r="D69" s="69"/>
      <c r="E69" s="70">
        <f>E70+E71</f>
        <v>370</v>
      </c>
      <c r="F69" s="90"/>
      <c r="G69" s="90"/>
      <c r="H69" s="85">
        <f t="shared" si="0"/>
        <v>370</v>
      </c>
      <c r="I69" s="90"/>
      <c r="J69" s="85">
        <f t="shared" si="1"/>
        <v>370</v>
      </c>
      <c r="K69" s="90"/>
      <c r="L69" s="91">
        <f t="shared" si="2"/>
        <v>370</v>
      </c>
      <c r="M69" s="221"/>
      <c r="N69" s="119"/>
      <c r="O69" s="119"/>
      <c r="P69" s="91">
        <f t="shared" si="3"/>
        <v>370</v>
      </c>
    </row>
    <row r="70" spans="1:16" s="4" customFormat="1" ht="35.25" customHeight="1">
      <c r="A70" s="48" t="s">
        <v>196</v>
      </c>
      <c r="B70" s="69" t="s">
        <v>130</v>
      </c>
      <c r="C70" s="69" t="s">
        <v>244</v>
      </c>
      <c r="D70" s="69" t="s">
        <v>195</v>
      </c>
      <c r="E70" s="70">
        <v>320</v>
      </c>
      <c r="F70" s="90"/>
      <c r="G70" s="90"/>
      <c r="H70" s="85">
        <f t="shared" si="0"/>
        <v>320</v>
      </c>
      <c r="I70" s="90"/>
      <c r="J70" s="85">
        <f t="shared" si="1"/>
        <v>320</v>
      </c>
      <c r="K70" s="90"/>
      <c r="L70" s="91">
        <f t="shared" si="2"/>
        <v>320</v>
      </c>
      <c r="M70" s="221"/>
      <c r="N70" s="119"/>
      <c r="O70" s="119"/>
      <c r="P70" s="91">
        <f t="shared" si="3"/>
        <v>320</v>
      </c>
    </row>
    <row r="71" spans="1:16" s="4" customFormat="1" ht="35.25" customHeight="1">
      <c r="A71" s="48" t="s">
        <v>192</v>
      </c>
      <c r="B71" s="69" t="s">
        <v>130</v>
      </c>
      <c r="C71" s="69" t="s">
        <v>244</v>
      </c>
      <c r="D71" s="69" t="s">
        <v>191</v>
      </c>
      <c r="E71" s="70">
        <v>50</v>
      </c>
      <c r="F71" s="90"/>
      <c r="G71" s="90"/>
      <c r="H71" s="85">
        <f t="shared" si="0"/>
        <v>50</v>
      </c>
      <c r="I71" s="90"/>
      <c r="J71" s="85">
        <f t="shared" si="1"/>
        <v>50</v>
      </c>
      <c r="K71" s="90"/>
      <c r="L71" s="91">
        <f t="shared" si="2"/>
        <v>50</v>
      </c>
      <c r="M71" s="221"/>
      <c r="N71" s="119"/>
      <c r="O71" s="119"/>
      <c r="P71" s="91">
        <f t="shared" si="3"/>
        <v>50</v>
      </c>
    </row>
    <row r="72" spans="1:16" s="4" customFormat="1" ht="35.25" customHeight="1">
      <c r="A72" s="22" t="s">
        <v>795</v>
      </c>
      <c r="B72" s="69" t="s">
        <v>130</v>
      </c>
      <c r="C72" s="69" t="s">
        <v>794</v>
      </c>
      <c r="D72" s="69" t="s">
        <v>191</v>
      </c>
      <c r="E72" s="70"/>
      <c r="F72" s="90"/>
      <c r="G72" s="90"/>
      <c r="H72" s="85"/>
      <c r="I72" s="90"/>
      <c r="J72" s="85"/>
      <c r="K72" s="90"/>
      <c r="L72" s="91"/>
      <c r="M72" s="221"/>
      <c r="N72" s="91">
        <v>638.79999999999995</v>
      </c>
      <c r="O72" s="91"/>
      <c r="P72" s="91">
        <f t="shared" si="3"/>
        <v>638.79999999999995</v>
      </c>
    </row>
    <row r="73" spans="1:16" ht="23.25" customHeight="1">
      <c r="A73" s="43" t="s">
        <v>310</v>
      </c>
      <c r="B73" s="67" t="s">
        <v>311</v>
      </c>
      <c r="C73" s="67"/>
      <c r="D73" s="67"/>
      <c r="E73" s="85">
        <f>SUM(E74)</f>
        <v>2749</v>
      </c>
      <c r="F73" s="91"/>
      <c r="G73" s="91"/>
      <c r="H73" s="85">
        <f t="shared" si="0"/>
        <v>2749</v>
      </c>
      <c r="I73" s="91"/>
      <c r="J73" s="85">
        <f t="shared" si="1"/>
        <v>2749</v>
      </c>
      <c r="K73" s="91"/>
      <c r="L73" s="90">
        <f t="shared" si="2"/>
        <v>2749</v>
      </c>
      <c r="M73" s="223"/>
      <c r="N73" s="119"/>
      <c r="O73" s="119"/>
      <c r="P73" s="90">
        <f t="shared" si="3"/>
        <v>2749</v>
      </c>
    </row>
    <row r="74" spans="1:16" ht="34.5" hidden="1" customHeight="1">
      <c r="A74" s="33" t="s">
        <v>16</v>
      </c>
      <c r="B74" s="69" t="s">
        <v>312</v>
      </c>
      <c r="C74" s="69" t="s">
        <v>339</v>
      </c>
      <c r="D74" s="69"/>
      <c r="E74" s="70">
        <f>E75+E78</f>
        <v>2749</v>
      </c>
      <c r="F74" s="91"/>
      <c r="G74" s="91"/>
      <c r="H74" s="85">
        <f t="shared" si="0"/>
        <v>2749</v>
      </c>
      <c r="I74" s="91"/>
      <c r="J74" s="85">
        <f t="shared" si="1"/>
        <v>2749</v>
      </c>
      <c r="K74" s="91"/>
      <c r="L74" s="90">
        <f t="shared" si="2"/>
        <v>2749</v>
      </c>
      <c r="M74" s="223"/>
      <c r="N74" s="119"/>
      <c r="O74" s="119"/>
      <c r="P74" s="90">
        <f t="shared" si="3"/>
        <v>2749</v>
      </c>
    </row>
    <row r="75" spans="1:16" s="4" customFormat="1" ht="21" hidden="1" customHeight="1">
      <c r="A75" s="33" t="s">
        <v>70</v>
      </c>
      <c r="B75" s="69" t="s">
        <v>312</v>
      </c>
      <c r="C75" s="69" t="s">
        <v>256</v>
      </c>
      <c r="D75" s="69"/>
      <c r="E75" s="70">
        <f>E76</f>
        <v>1521</v>
      </c>
      <c r="F75" s="90"/>
      <c r="G75" s="90"/>
      <c r="H75" s="85">
        <f t="shared" si="0"/>
        <v>1521</v>
      </c>
      <c r="I75" s="90"/>
      <c r="J75" s="85">
        <f t="shared" si="1"/>
        <v>1521</v>
      </c>
      <c r="K75" s="90"/>
      <c r="L75" s="90">
        <f t="shared" si="2"/>
        <v>1521</v>
      </c>
      <c r="M75" s="223"/>
      <c r="N75" s="119"/>
      <c r="O75" s="119"/>
      <c r="P75" s="90">
        <f t="shared" si="3"/>
        <v>1521</v>
      </c>
    </row>
    <row r="76" spans="1:16" s="4" customFormat="1" ht="31.5" hidden="1" customHeight="1">
      <c r="A76" s="33" t="s">
        <v>205</v>
      </c>
      <c r="B76" s="69" t="s">
        <v>312</v>
      </c>
      <c r="C76" s="69" t="s">
        <v>340</v>
      </c>
      <c r="D76" s="69"/>
      <c r="E76" s="70">
        <f>E77</f>
        <v>1521</v>
      </c>
      <c r="F76" s="90"/>
      <c r="G76" s="90"/>
      <c r="H76" s="85">
        <f t="shared" ref="H76:H139" si="4">E76+F76+G76</f>
        <v>1521</v>
      </c>
      <c r="I76" s="90"/>
      <c r="J76" s="85">
        <f t="shared" ref="J76:J139" si="5">E76+F76+G76+I76</f>
        <v>1521</v>
      </c>
      <c r="K76" s="90"/>
      <c r="L76" s="90">
        <f t="shared" ref="L76:L139" si="6">J76+K76</f>
        <v>1521</v>
      </c>
      <c r="M76" s="223"/>
      <c r="N76" s="119"/>
      <c r="O76" s="119"/>
      <c r="P76" s="90">
        <f t="shared" ref="P76:P139" si="7">L76+N76+O76</f>
        <v>1521</v>
      </c>
    </row>
    <row r="77" spans="1:16" s="4" customFormat="1" ht="24.75" hidden="1" customHeight="1">
      <c r="A77" s="33" t="s">
        <v>84</v>
      </c>
      <c r="B77" s="69" t="s">
        <v>312</v>
      </c>
      <c r="C77" s="69" t="s">
        <v>340</v>
      </c>
      <c r="D77" s="69" t="s">
        <v>85</v>
      </c>
      <c r="E77" s="70">
        <v>1521</v>
      </c>
      <c r="F77" s="90"/>
      <c r="G77" s="90"/>
      <c r="H77" s="85">
        <f t="shared" si="4"/>
        <v>1521</v>
      </c>
      <c r="I77" s="90"/>
      <c r="J77" s="85">
        <f t="shared" si="5"/>
        <v>1521</v>
      </c>
      <c r="K77" s="90"/>
      <c r="L77" s="90">
        <f t="shared" si="6"/>
        <v>1521</v>
      </c>
      <c r="M77" s="223"/>
      <c r="N77" s="119"/>
      <c r="O77" s="119"/>
      <c r="P77" s="90">
        <f t="shared" si="7"/>
        <v>1521</v>
      </c>
    </row>
    <row r="78" spans="1:16" ht="34.5" hidden="1" customHeight="1">
      <c r="A78" s="33" t="s">
        <v>71</v>
      </c>
      <c r="B78" s="69" t="s">
        <v>312</v>
      </c>
      <c r="C78" s="69" t="s">
        <v>341</v>
      </c>
      <c r="D78" s="69"/>
      <c r="E78" s="70">
        <f>E79</f>
        <v>1228</v>
      </c>
      <c r="F78" s="91"/>
      <c r="G78" s="91"/>
      <c r="H78" s="85">
        <f t="shared" si="4"/>
        <v>1228</v>
      </c>
      <c r="I78" s="91"/>
      <c r="J78" s="85">
        <f t="shared" si="5"/>
        <v>1228</v>
      </c>
      <c r="K78" s="91"/>
      <c r="L78" s="90">
        <f t="shared" si="6"/>
        <v>1228</v>
      </c>
      <c r="M78" s="223"/>
      <c r="N78" s="119"/>
      <c r="O78" s="119"/>
      <c r="P78" s="90">
        <f t="shared" si="7"/>
        <v>1228</v>
      </c>
    </row>
    <row r="79" spans="1:16" ht="36.75" hidden="1" customHeight="1">
      <c r="A79" s="33" t="s">
        <v>205</v>
      </c>
      <c r="B79" s="69" t="s">
        <v>312</v>
      </c>
      <c r="C79" s="69" t="s">
        <v>342</v>
      </c>
      <c r="D79" s="69"/>
      <c r="E79" s="70">
        <f>E80</f>
        <v>1228</v>
      </c>
      <c r="F79" s="91"/>
      <c r="G79" s="91"/>
      <c r="H79" s="85">
        <f t="shared" si="4"/>
        <v>1228</v>
      </c>
      <c r="I79" s="91"/>
      <c r="J79" s="85">
        <f t="shared" si="5"/>
        <v>1228</v>
      </c>
      <c r="K79" s="91"/>
      <c r="L79" s="90">
        <f t="shared" si="6"/>
        <v>1228</v>
      </c>
      <c r="M79" s="223"/>
      <c r="N79" s="119"/>
      <c r="O79" s="119"/>
      <c r="P79" s="90">
        <f t="shared" si="7"/>
        <v>1228</v>
      </c>
    </row>
    <row r="80" spans="1:16" ht="21" hidden="1" customHeight="1">
      <c r="A80" s="33" t="s">
        <v>84</v>
      </c>
      <c r="B80" s="69" t="s">
        <v>312</v>
      </c>
      <c r="C80" s="69" t="s">
        <v>342</v>
      </c>
      <c r="D80" s="69" t="s">
        <v>85</v>
      </c>
      <c r="E80" s="70">
        <v>1228</v>
      </c>
      <c r="F80" s="91"/>
      <c r="G80" s="91"/>
      <c r="H80" s="85">
        <f t="shared" si="4"/>
        <v>1228</v>
      </c>
      <c r="I80" s="91"/>
      <c r="J80" s="85">
        <f t="shared" si="5"/>
        <v>1228</v>
      </c>
      <c r="K80" s="91"/>
      <c r="L80" s="90">
        <f t="shared" si="6"/>
        <v>1228</v>
      </c>
      <c r="M80" s="223"/>
      <c r="N80" s="119"/>
      <c r="O80" s="119"/>
      <c r="P80" s="90">
        <f t="shared" si="7"/>
        <v>1228</v>
      </c>
    </row>
    <row r="81" spans="1:16" ht="31.5" customHeight="1">
      <c r="A81" s="43" t="s">
        <v>158</v>
      </c>
      <c r="B81" s="67" t="s">
        <v>159</v>
      </c>
      <c r="C81" s="67"/>
      <c r="D81" s="67"/>
      <c r="E81" s="85">
        <f>E82+E89</f>
        <v>7221</v>
      </c>
      <c r="F81" s="91"/>
      <c r="G81" s="91"/>
      <c r="H81" s="85">
        <f t="shared" si="4"/>
        <v>7221</v>
      </c>
      <c r="I81" s="91"/>
      <c r="J81" s="85">
        <f t="shared" si="5"/>
        <v>7221</v>
      </c>
      <c r="K81" s="91"/>
      <c r="L81" s="90">
        <f t="shared" si="6"/>
        <v>7221</v>
      </c>
      <c r="M81" s="223"/>
      <c r="N81" s="119"/>
      <c r="O81" s="119"/>
      <c r="P81" s="90">
        <f t="shared" si="7"/>
        <v>7221</v>
      </c>
    </row>
    <row r="82" spans="1:16" ht="39.75" customHeight="1">
      <c r="A82" s="43" t="s">
        <v>150</v>
      </c>
      <c r="B82" s="67" t="s">
        <v>193</v>
      </c>
      <c r="C82" s="67"/>
      <c r="D82" s="67"/>
      <c r="E82" s="85">
        <f>E83</f>
        <v>5996</v>
      </c>
      <c r="F82" s="91"/>
      <c r="G82" s="91"/>
      <c r="H82" s="85">
        <f t="shared" si="4"/>
        <v>5996</v>
      </c>
      <c r="I82" s="91"/>
      <c r="J82" s="85">
        <f t="shared" si="5"/>
        <v>5996</v>
      </c>
      <c r="K82" s="91"/>
      <c r="L82" s="91">
        <f t="shared" si="6"/>
        <v>5996</v>
      </c>
      <c r="M82" s="198"/>
      <c r="N82" s="29"/>
      <c r="O82" s="29"/>
      <c r="P82" s="91">
        <f t="shared" si="7"/>
        <v>5996</v>
      </c>
    </row>
    <row r="83" spans="1:16" ht="44.25" customHeight="1">
      <c r="A83" s="43" t="s">
        <v>680</v>
      </c>
      <c r="B83" s="67" t="s">
        <v>193</v>
      </c>
      <c r="C83" s="67" t="s">
        <v>261</v>
      </c>
      <c r="D83" s="69"/>
      <c r="E83" s="70">
        <f>SUM(E85)</f>
        <v>5996</v>
      </c>
      <c r="F83" s="91"/>
      <c r="G83" s="91"/>
      <c r="H83" s="85">
        <f t="shared" si="4"/>
        <v>5996</v>
      </c>
      <c r="I83" s="91"/>
      <c r="J83" s="85">
        <f t="shared" si="5"/>
        <v>5996</v>
      </c>
      <c r="K83" s="91"/>
      <c r="L83" s="91">
        <f t="shared" si="6"/>
        <v>5996</v>
      </c>
      <c r="M83" s="198"/>
      <c r="N83" s="29"/>
      <c r="O83" s="29"/>
      <c r="P83" s="91">
        <f t="shared" si="7"/>
        <v>5996</v>
      </c>
    </row>
    <row r="84" spans="1:16" s="11" customFormat="1" ht="35.25" customHeight="1">
      <c r="A84" s="45" t="s">
        <v>379</v>
      </c>
      <c r="B84" s="69" t="s">
        <v>193</v>
      </c>
      <c r="C84" s="69" t="s">
        <v>386</v>
      </c>
      <c r="D84" s="69"/>
      <c r="E84" s="70">
        <f>E85</f>
        <v>5996</v>
      </c>
      <c r="F84" s="90"/>
      <c r="G84" s="90"/>
      <c r="H84" s="85">
        <f t="shared" si="4"/>
        <v>5996</v>
      </c>
      <c r="I84" s="90"/>
      <c r="J84" s="85">
        <f t="shared" si="5"/>
        <v>5996</v>
      </c>
      <c r="K84" s="90"/>
      <c r="L84" s="91">
        <f t="shared" si="6"/>
        <v>5996</v>
      </c>
      <c r="M84" s="223"/>
      <c r="N84" s="119"/>
      <c r="O84" s="119"/>
      <c r="P84" s="91">
        <f t="shared" si="7"/>
        <v>5996</v>
      </c>
    </row>
    <row r="85" spans="1:16" s="2" customFormat="1" ht="32.25" customHeight="1">
      <c r="A85" s="47" t="s">
        <v>178</v>
      </c>
      <c r="B85" s="69" t="s">
        <v>193</v>
      </c>
      <c r="C85" s="69" t="s">
        <v>387</v>
      </c>
      <c r="D85" s="69"/>
      <c r="E85" s="70">
        <f>SUM(E86:E88)</f>
        <v>5996</v>
      </c>
      <c r="F85" s="91"/>
      <c r="G85" s="91"/>
      <c r="H85" s="85">
        <f t="shared" si="4"/>
        <v>5996</v>
      </c>
      <c r="I85" s="91"/>
      <c r="J85" s="85">
        <f t="shared" si="5"/>
        <v>5996</v>
      </c>
      <c r="K85" s="91"/>
      <c r="L85" s="91">
        <f t="shared" si="6"/>
        <v>5996</v>
      </c>
      <c r="M85" s="222"/>
      <c r="N85" s="29"/>
      <c r="O85" s="29"/>
      <c r="P85" s="91">
        <f t="shared" si="7"/>
        <v>5996</v>
      </c>
    </row>
    <row r="86" spans="1:16" s="2" customFormat="1" ht="24.75" customHeight="1">
      <c r="A86" s="48" t="s">
        <v>146</v>
      </c>
      <c r="B86" s="69" t="s">
        <v>193</v>
      </c>
      <c r="C86" s="69" t="s">
        <v>387</v>
      </c>
      <c r="D86" s="69" t="s">
        <v>143</v>
      </c>
      <c r="E86" s="70">
        <v>4588</v>
      </c>
      <c r="F86" s="91"/>
      <c r="G86" s="91"/>
      <c r="H86" s="85">
        <f t="shared" si="4"/>
        <v>4588</v>
      </c>
      <c r="I86" s="91"/>
      <c r="J86" s="85">
        <f t="shared" si="5"/>
        <v>4588</v>
      </c>
      <c r="K86" s="91"/>
      <c r="L86" s="91">
        <f t="shared" si="6"/>
        <v>4588</v>
      </c>
      <c r="M86" s="222"/>
      <c r="N86" s="29"/>
      <c r="O86" s="29"/>
      <c r="P86" s="91">
        <f t="shared" si="7"/>
        <v>4588</v>
      </c>
    </row>
    <row r="87" spans="1:16" ht="39.75" customHeight="1">
      <c r="A87" s="48" t="s">
        <v>192</v>
      </c>
      <c r="B87" s="74" t="s">
        <v>193</v>
      </c>
      <c r="C87" s="69" t="s">
        <v>387</v>
      </c>
      <c r="D87" s="74" t="s">
        <v>191</v>
      </c>
      <c r="E87" s="88">
        <v>1388</v>
      </c>
      <c r="F87" s="91"/>
      <c r="G87" s="91"/>
      <c r="H87" s="85">
        <f t="shared" si="4"/>
        <v>1388</v>
      </c>
      <c r="I87" s="91"/>
      <c r="J87" s="85">
        <f t="shared" si="5"/>
        <v>1388</v>
      </c>
      <c r="K87" s="91"/>
      <c r="L87" s="91">
        <f t="shared" si="6"/>
        <v>1388</v>
      </c>
      <c r="M87" s="198"/>
      <c r="N87" s="29"/>
      <c r="O87" s="29"/>
      <c r="P87" s="91">
        <f t="shared" si="7"/>
        <v>1388</v>
      </c>
    </row>
    <row r="88" spans="1:16" ht="39.75" customHeight="1">
      <c r="A88" s="48" t="s">
        <v>31</v>
      </c>
      <c r="B88" s="74" t="s">
        <v>193</v>
      </c>
      <c r="C88" s="69" t="s">
        <v>387</v>
      </c>
      <c r="D88" s="74" t="s">
        <v>207</v>
      </c>
      <c r="E88" s="88">
        <v>20</v>
      </c>
      <c r="F88" s="91"/>
      <c r="G88" s="91"/>
      <c r="H88" s="85">
        <f t="shared" si="4"/>
        <v>20</v>
      </c>
      <c r="I88" s="91"/>
      <c r="J88" s="85">
        <f t="shared" si="5"/>
        <v>20</v>
      </c>
      <c r="K88" s="91"/>
      <c r="L88" s="91">
        <f t="shared" si="6"/>
        <v>20</v>
      </c>
      <c r="M88" s="198"/>
      <c r="N88" s="29"/>
      <c r="O88" s="29"/>
      <c r="P88" s="91">
        <f t="shared" si="7"/>
        <v>20</v>
      </c>
    </row>
    <row r="89" spans="1:16" ht="38.25" customHeight="1">
      <c r="A89" s="46" t="s">
        <v>541</v>
      </c>
      <c r="B89" s="71" t="s">
        <v>54</v>
      </c>
      <c r="C89" s="67" t="s">
        <v>542</v>
      </c>
      <c r="D89" s="74"/>
      <c r="E89" s="89">
        <f>SUM(E90,E94,E98,E102)</f>
        <v>1225</v>
      </c>
      <c r="F89" s="91"/>
      <c r="G89" s="91"/>
      <c r="H89" s="85">
        <f t="shared" si="4"/>
        <v>1225</v>
      </c>
      <c r="I89" s="91">
        <f>I90+I94+I98+I102</f>
        <v>0</v>
      </c>
      <c r="J89" s="85">
        <f t="shared" si="5"/>
        <v>1225</v>
      </c>
      <c r="K89" s="91"/>
      <c r="L89" s="91">
        <f t="shared" si="6"/>
        <v>1225</v>
      </c>
      <c r="M89" s="198"/>
      <c r="N89" s="29"/>
      <c r="O89" s="29"/>
      <c r="P89" s="91">
        <f t="shared" si="7"/>
        <v>1225</v>
      </c>
    </row>
    <row r="90" spans="1:16" s="2" customFormat="1" ht="45" customHeight="1">
      <c r="A90" s="44" t="s">
        <v>702</v>
      </c>
      <c r="B90" s="67" t="s">
        <v>54</v>
      </c>
      <c r="C90" s="67" t="s">
        <v>245</v>
      </c>
      <c r="D90" s="67"/>
      <c r="E90" s="85">
        <f>SUM(E92)</f>
        <v>950</v>
      </c>
      <c r="F90" s="91"/>
      <c r="G90" s="91"/>
      <c r="H90" s="85">
        <f t="shared" si="4"/>
        <v>950</v>
      </c>
      <c r="I90" s="90">
        <f>I91</f>
        <v>-470</v>
      </c>
      <c r="J90" s="85">
        <f t="shared" si="5"/>
        <v>480</v>
      </c>
      <c r="K90" s="91"/>
      <c r="L90" s="91">
        <f t="shared" si="6"/>
        <v>480</v>
      </c>
      <c r="M90" s="222"/>
      <c r="N90" s="29"/>
      <c r="O90" s="29"/>
      <c r="P90" s="91">
        <f t="shared" si="7"/>
        <v>480</v>
      </c>
    </row>
    <row r="91" spans="1:16" s="2" customFormat="1" ht="39" customHeight="1">
      <c r="A91" s="45" t="s">
        <v>375</v>
      </c>
      <c r="B91" s="69" t="s">
        <v>54</v>
      </c>
      <c r="C91" s="69" t="s">
        <v>388</v>
      </c>
      <c r="D91" s="67"/>
      <c r="E91" s="70">
        <f>SUM(E92)</f>
        <v>950</v>
      </c>
      <c r="F91" s="91"/>
      <c r="G91" s="91"/>
      <c r="H91" s="85">
        <f t="shared" si="4"/>
        <v>950</v>
      </c>
      <c r="I91" s="91">
        <f>I92</f>
        <v>-470</v>
      </c>
      <c r="J91" s="85">
        <f t="shared" si="5"/>
        <v>480</v>
      </c>
      <c r="K91" s="91"/>
      <c r="L91" s="91">
        <f t="shared" si="6"/>
        <v>480</v>
      </c>
      <c r="M91" s="222"/>
      <c r="N91" s="29"/>
      <c r="O91" s="29"/>
      <c r="P91" s="91">
        <f t="shared" si="7"/>
        <v>480</v>
      </c>
    </row>
    <row r="92" spans="1:16" s="3" customFormat="1" ht="46.5" customHeight="1">
      <c r="A92" s="45" t="s">
        <v>740</v>
      </c>
      <c r="B92" s="69" t="s">
        <v>54</v>
      </c>
      <c r="C92" s="69" t="s">
        <v>389</v>
      </c>
      <c r="D92" s="69"/>
      <c r="E92" s="70">
        <f>SUM(E93)</f>
        <v>950</v>
      </c>
      <c r="F92" s="147"/>
      <c r="G92" s="147"/>
      <c r="H92" s="85">
        <f t="shared" si="4"/>
        <v>950</v>
      </c>
      <c r="I92" s="91">
        <f>I93</f>
        <v>-470</v>
      </c>
      <c r="J92" s="85">
        <f t="shared" si="5"/>
        <v>480</v>
      </c>
      <c r="K92" s="147"/>
      <c r="L92" s="91">
        <f t="shared" si="6"/>
        <v>480</v>
      </c>
      <c r="M92" s="224"/>
      <c r="N92" s="233"/>
      <c r="O92" s="233"/>
      <c r="P92" s="91">
        <f t="shared" si="7"/>
        <v>480</v>
      </c>
    </row>
    <row r="93" spans="1:16" s="3" customFormat="1" ht="44.25" customHeight="1">
      <c r="A93" s="48" t="s">
        <v>192</v>
      </c>
      <c r="B93" s="69" t="s">
        <v>54</v>
      </c>
      <c r="C93" s="69" t="s">
        <v>389</v>
      </c>
      <c r="D93" s="69" t="s">
        <v>191</v>
      </c>
      <c r="E93" s="70">
        <v>950</v>
      </c>
      <c r="F93" s="147"/>
      <c r="G93" s="147"/>
      <c r="H93" s="85">
        <f t="shared" si="4"/>
        <v>950</v>
      </c>
      <c r="I93" s="91">
        <v>-470</v>
      </c>
      <c r="J93" s="85">
        <f t="shared" si="5"/>
        <v>480</v>
      </c>
      <c r="K93" s="147"/>
      <c r="L93" s="91">
        <f t="shared" si="6"/>
        <v>480</v>
      </c>
      <c r="M93" s="224">
        <v>500</v>
      </c>
      <c r="N93" s="233"/>
      <c r="O93" s="233"/>
      <c r="P93" s="91">
        <f t="shared" si="7"/>
        <v>480</v>
      </c>
    </row>
    <row r="94" spans="1:16" s="2" customFormat="1" ht="46.5" customHeight="1">
      <c r="A94" s="44" t="s">
        <v>703</v>
      </c>
      <c r="B94" s="67" t="s">
        <v>54</v>
      </c>
      <c r="C94" s="67" t="s">
        <v>246</v>
      </c>
      <c r="D94" s="67"/>
      <c r="E94" s="85">
        <f>SUM(E96)</f>
        <v>55</v>
      </c>
      <c r="F94" s="91"/>
      <c r="G94" s="91"/>
      <c r="H94" s="85">
        <f t="shared" si="4"/>
        <v>55</v>
      </c>
      <c r="I94" s="91"/>
      <c r="J94" s="85">
        <f t="shared" si="5"/>
        <v>55</v>
      </c>
      <c r="K94" s="91"/>
      <c r="L94" s="90">
        <f t="shared" si="6"/>
        <v>55</v>
      </c>
      <c r="M94" s="223"/>
      <c r="N94" s="119"/>
      <c r="O94" s="119">
        <f>O95</f>
        <v>-25</v>
      </c>
      <c r="P94" s="90">
        <f t="shared" si="7"/>
        <v>30</v>
      </c>
    </row>
    <row r="95" spans="1:16" s="2" customFormat="1" ht="36" customHeight="1">
      <c r="A95" s="45" t="s">
        <v>374</v>
      </c>
      <c r="B95" s="69" t="s">
        <v>54</v>
      </c>
      <c r="C95" s="69" t="s">
        <v>390</v>
      </c>
      <c r="D95" s="67"/>
      <c r="E95" s="70">
        <f>SUM(E96)</f>
        <v>55</v>
      </c>
      <c r="F95" s="91"/>
      <c r="G95" s="91"/>
      <c r="H95" s="85">
        <f t="shared" si="4"/>
        <v>55</v>
      </c>
      <c r="I95" s="91"/>
      <c r="J95" s="85">
        <f t="shared" si="5"/>
        <v>55</v>
      </c>
      <c r="K95" s="91"/>
      <c r="L95" s="91">
        <f t="shared" si="6"/>
        <v>55</v>
      </c>
      <c r="M95" s="222"/>
      <c r="N95" s="29"/>
      <c r="O95" s="29">
        <f>O96</f>
        <v>-25</v>
      </c>
      <c r="P95" s="91">
        <f t="shared" si="7"/>
        <v>30</v>
      </c>
    </row>
    <row r="96" spans="1:16" s="2" customFormat="1" ht="46.5" customHeight="1">
      <c r="A96" s="45" t="s">
        <v>720</v>
      </c>
      <c r="B96" s="69" t="s">
        <v>54</v>
      </c>
      <c r="C96" s="69" t="s">
        <v>391</v>
      </c>
      <c r="D96" s="69"/>
      <c r="E96" s="70">
        <f>SUM(E97)</f>
        <v>55</v>
      </c>
      <c r="F96" s="91"/>
      <c r="G96" s="91"/>
      <c r="H96" s="85">
        <f t="shared" si="4"/>
        <v>55</v>
      </c>
      <c r="I96" s="91"/>
      <c r="J96" s="85">
        <f t="shared" si="5"/>
        <v>55</v>
      </c>
      <c r="K96" s="91"/>
      <c r="L96" s="91">
        <f t="shared" si="6"/>
        <v>55</v>
      </c>
      <c r="M96" s="222"/>
      <c r="N96" s="29"/>
      <c r="O96" s="29">
        <f>O97</f>
        <v>-25</v>
      </c>
      <c r="P96" s="91">
        <f t="shared" si="7"/>
        <v>30</v>
      </c>
    </row>
    <row r="97" spans="1:16" s="2" customFormat="1" ht="36" customHeight="1">
      <c r="A97" s="48" t="s">
        <v>192</v>
      </c>
      <c r="B97" s="69" t="s">
        <v>54</v>
      </c>
      <c r="C97" s="69" t="s">
        <v>391</v>
      </c>
      <c r="D97" s="69" t="s">
        <v>191</v>
      </c>
      <c r="E97" s="70">
        <v>55</v>
      </c>
      <c r="F97" s="91"/>
      <c r="G97" s="91"/>
      <c r="H97" s="85">
        <f t="shared" si="4"/>
        <v>55</v>
      </c>
      <c r="I97" s="91"/>
      <c r="J97" s="85">
        <f t="shared" si="5"/>
        <v>55</v>
      </c>
      <c r="K97" s="91"/>
      <c r="L97" s="91">
        <f t="shared" si="6"/>
        <v>55</v>
      </c>
      <c r="M97" s="222"/>
      <c r="N97" s="29"/>
      <c r="O97" s="29">
        <v>-25</v>
      </c>
      <c r="P97" s="91">
        <f t="shared" si="7"/>
        <v>30</v>
      </c>
    </row>
    <row r="98" spans="1:16" s="2" customFormat="1" ht="58.5" customHeight="1">
      <c r="A98" s="44" t="s">
        <v>675</v>
      </c>
      <c r="B98" s="67" t="s">
        <v>54</v>
      </c>
      <c r="C98" s="67" t="s">
        <v>247</v>
      </c>
      <c r="D98" s="67"/>
      <c r="E98" s="85">
        <f>SUM(E100)</f>
        <v>120</v>
      </c>
      <c r="F98" s="91"/>
      <c r="G98" s="91"/>
      <c r="H98" s="85">
        <f t="shared" si="4"/>
        <v>120</v>
      </c>
      <c r="I98" s="90">
        <f>I99</f>
        <v>441</v>
      </c>
      <c r="J98" s="85">
        <f t="shared" si="5"/>
        <v>561</v>
      </c>
      <c r="K98" s="91"/>
      <c r="L98" s="90">
        <f t="shared" si="6"/>
        <v>561</v>
      </c>
      <c r="M98" s="223"/>
      <c r="N98" s="119"/>
      <c r="O98" s="119">
        <f>O99</f>
        <v>-24</v>
      </c>
      <c r="P98" s="90">
        <f t="shared" si="7"/>
        <v>537</v>
      </c>
    </row>
    <row r="99" spans="1:16" s="2" customFormat="1" ht="43.5" customHeight="1">
      <c r="A99" s="45" t="s">
        <v>376</v>
      </c>
      <c r="B99" s="69" t="s">
        <v>54</v>
      </c>
      <c r="C99" s="69" t="s">
        <v>447</v>
      </c>
      <c r="D99" s="67"/>
      <c r="E99" s="70">
        <f>SUM(E100)</f>
        <v>120</v>
      </c>
      <c r="F99" s="91"/>
      <c r="G99" s="91"/>
      <c r="H99" s="85">
        <f t="shared" si="4"/>
        <v>120</v>
      </c>
      <c r="I99" s="91">
        <f>I100</f>
        <v>441</v>
      </c>
      <c r="J99" s="85">
        <f t="shared" si="5"/>
        <v>561</v>
      </c>
      <c r="K99" s="91"/>
      <c r="L99" s="91">
        <f t="shared" si="6"/>
        <v>561</v>
      </c>
      <c r="M99" s="222"/>
      <c r="N99" s="29"/>
      <c r="O99" s="29">
        <f>O100</f>
        <v>-24</v>
      </c>
      <c r="P99" s="91">
        <f t="shared" si="7"/>
        <v>537</v>
      </c>
    </row>
    <row r="100" spans="1:16" s="3" customFormat="1" ht="57.75" customHeight="1">
      <c r="A100" s="45" t="s">
        <v>716</v>
      </c>
      <c r="B100" s="69" t="s">
        <v>54</v>
      </c>
      <c r="C100" s="69" t="s">
        <v>442</v>
      </c>
      <c r="D100" s="69"/>
      <c r="E100" s="70">
        <f>SUM(E101)</f>
        <v>120</v>
      </c>
      <c r="F100" s="147"/>
      <c r="G100" s="147"/>
      <c r="H100" s="85">
        <f t="shared" si="4"/>
        <v>120</v>
      </c>
      <c r="I100" s="91">
        <f>I101</f>
        <v>441</v>
      </c>
      <c r="J100" s="85">
        <f t="shared" si="5"/>
        <v>561</v>
      </c>
      <c r="K100" s="147"/>
      <c r="L100" s="91">
        <f t="shared" si="6"/>
        <v>561</v>
      </c>
      <c r="M100" s="224"/>
      <c r="N100" s="233"/>
      <c r="O100" s="29">
        <f>O101</f>
        <v>-24</v>
      </c>
      <c r="P100" s="91">
        <f t="shared" si="7"/>
        <v>537</v>
      </c>
    </row>
    <row r="101" spans="1:16" s="3" customFormat="1" ht="51.75" customHeight="1">
      <c r="A101" s="48" t="s">
        <v>192</v>
      </c>
      <c r="B101" s="69" t="s">
        <v>54</v>
      </c>
      <c r="C101" s="69" t="s">
        <v>442</v>
      </c>
      <c r="D101" s="69" t="s">
        <v>191</v>
      </c>
      <c r="E101" s="70">
        <v>120</v>
      </c>
      <c r="F101" s="147"/>
      <c r="G101" s="147"/>
      <c r="H101" s="85">
        <f t="shared" si="4"/>
        <v>120</v>
      </c>
      <c r="I101" s="91">
        <v>441</v>
      </c>
      <c r="J101" s="85">
        <f t="shared" si="5"/>
        <v>561</v>
      </c>
      <c r="K101" s="147"/>
      <c r="L101" s="91">
        <f t="shared" si="6"/>
        <v>561</v>
      </c>
      <c r="M101" s="224"/>
      <c r="N101" s="233"/>
      <c r="O101" s="29">
        <v>-24</v>
      </c>
      <c r="P101" s="91">
        <f t="shared" si="7"/>
        <v>537</v>
      </c>
    </row>
    <row r="102" spans="1:16" s="2" customFormat="1" ht="42.75" customHeight="1">
      <c r="A102" s="44" t="s">
        <v>704</v>
      </c>
      <c r="B102" s="67" t="s">
        <v>54</v>
      </c>
      <c r="C102" s="67" t="s">
        <v>248</v>
      </c>
      <c r="D102" s="67"/>
      <c r="E102" s="85">
        <f>SUM(E104)</f>
        <v>100</v>
      </c>
      <c r="F102" s="91"/>
      <c r="G102" s="91"/>
      <c r="H102" s="85">
        <f t="shared" si="4"/>
        <v>100</v>
      </c>
      <c r="I102" s="90">
        <f>I103</f>
        <v>29</v>
      </c>
      <c r="J102" s="85">
        <f t="shared" si="5"/>
        <v>129</v>
      </c>
      <c r="K102" s="91"/>
      <c r="L102" s="90">
        <f t="shared" si="6"/>
        <v>129</v>
      </c>
      <c r="M102" s="223"/>
      <c r="N102" s="119"/>
      <c r="O102" s="119">
        <f>O103</f>
        <v>49</v>
      </c>
      <c r="P102" s="90">
        <f t="shared" si="7"/>
        <v>178</v>
      </c>
    </row>
    <row r="103" spans="1:16" s="2" customFormat="1" ht="53.25" customHeight="1">
      <c r="A103" s="45" t="s">
        <v>377</v>
      </c>
      <c r="B103" s="69" t="s">
        <v>54</v>
      </c>
      <c r="C103" s="69" t="s">
        <v>392</v>
      </c>
      <c r="D103" s="67"/>
      <c r="E103" s="70">
        <f>SUM(E104)</f>
        <v>100</v>
      </c>
      <c r="F103" s="91"/>
      <c r="G103" s="91"/>
      <c r="H103" s="85">
        <f t="shared" si="4"/>
        <v>100</v>
      </c>
      <c r="I103" s="91">
        <f>I104</f>
        <v>29</v>
      </c>
      <c r="J103" s="85">
        <f t="shared" si="5"/>
        <v>129</v>
      </c>
      <c r="K103" s="91"/>
      <c r="L103" s="91">
        <f t="shared" si="6"/>
        <v>129</v>
      </c>
      <c r="M103" s="222"/>
      <c r="N103" s="29"/>
      <c r="O103" s="29">
        <f>O104</f>
        <v>49</v>
      </c>
      <c r="P103" s="91">
        <f t="shared" si="7"/>
        <v>178</v>
      </c>
    </row>
    <row r="104" spans="1:16" s="3" customFormat="1" ht="51.75" customHeight="1">
      <c r="A104" s="45" t="s">
        <v>739</v>
      </c>
      <c r="B104" s="69" t="s">
        <v>54</v>
      </c>
      <c r="C104" s="69" t="s">
        <v>393</v>
      </c>
      <c r="D104" s="69"/>
      <c r="E104" s="70">
        <f>SUM(E105)</f>
        <v>100</v>
      </c>
      <c r="F104" s="147"/>
      <c r="G104" s="147"/>
      <c r="H104" s="85">
        <f t="shared" si="4"/>
        <v>100</v>
      </c>
      <c r="I104" s="91">
        <f>I105</f>
        <v>29</v>
      </c>
      <c r="J104" s="85">
        <f t="shared" si="5"/>
        <v>129</v>
      </c>
      <c r="K104" s="147"/>
      <c r="L104" s="91">
        <f t="shared" si="6"/>
        <v>129</v>
      </c>
      <c r="M104" s="224"/>
      <c r="N104" s="233"/>
      <c r="O104" s="29">
        <f>O105</f>
        <v>49</v>
      </c>
      <c r="P104" s="91">
        <f t="shared" si="7"/>
        <v>178</v>
      </c>
    </row>
    <row r="105" spans="1:16" s="3" customFormat="1" ht="30" customHeight="1">
      <c r="A105" s="48" t="s">
        <v>192</v>
      </c>
      <c r="B105" s="69" t="s">
        <v>54</v>
      </c>
      <c r="C105" s="69" t="s">
        <v>393</v>
      </c>
      <c r="D105" s="69" t="s">
        <v>191</v>
      </c>
      <c r="E105" s="70">
        <v>100</v>
      </c>
      <c r="F105" s="147"/>
      <c r="G105" s="147"/>
      <c r="H105" s="85">
        <f t="shared" si="4"/>
        <v>100</v>
      </c>
      <c r="I105" s="91">
        <v>29</v>
      </c>
      <c r="J105" s="85">
        <f t="shared" si="5"/>
        <v>129</v>
      </c>
      <c r="K105" s="147"/>
      <c r="L105" s="91">
        <f t="shared" si="6"/>
        <v>129</v>
      </c>
      <c r="M105" s="224"/>
      <c r="N105" s="233"/>
      <c r="O105" s="29">
        <v>49</v>
      </c>
      <c r="P105" s="91">
        <f t="shared" si="7"/>
        <v>178</v>
      </c>
    </row>
    <row r="106" spans="1:16" s="2" customFormat="1" ht="32.25" customHeight="1">
      <c r="A106" s="46" t="s">
        <v>160</v>
      </c>
      <c r="B106" s="71" t="s">
        <v>161</v>
      </c>
      <c r="C106" s="71"/>
      <c r="D106" s="71"/>
      <c r="E106" s="89">
        <f>SUM(E109,E117,E128)+E107</f>
        <v>76670.8</v>
      </c>
      <c r="F106" s="91"/>
      <c r="G106" s="91"/>
      <c r="H106" s="85">
        <f t="shared" si="4"/>
        <v>76670.8</v>
      </c>
      <c r="I106" s="90">
        <f>I107</f>
        <v>318.5</v>
      </c>
      <c r="J106" s="85">
        <f t="shared" si="5"/>
        <v>76989.3</v>
      </c>
      <c r="K106" s="90">
        <f>K128</f>
        <v>2700</v>
      </c>
      <c r="L106" s="90">
        <f t="shared" si="6"/>
        <v>79689.3</v>
      </c>
      <c r="M106" s="222"/>
      <c r="N106" s="29"/>
      <c r="O106" s="119">
        <f>O138</f>
        <v>810</v>
      </c>
      <c r="P106" s="90">
        <f t="shared" si="7"/>
        <v>80499.3</v>
      </c>
    </row>
    <row r="107" spans="1:16" s="2" customFormat="1" ht="32.25" hidden="1" customHeight="1">
      <c r="A107" s="44" t="s">
        <v>650</v>
      </c>
      <c r="B107" s="72" t="s">
        <v>633</v>
      </c>
      <c r="C107" s="72"/>
      <c r="D107" s="71"/>
      <c r="E107" s="89">
        <f>E108</f>
        <v>0</v>
      </c>
      <c r="F107" s="89"/>
      <c r="G107" s="89"/>
      <c r="H107" s="85">
        <f t="shared" si="4"/>
        <v>0</v>
      </c>
      <c r="I107" s="91">
        <f>I108</f>
        <v>318.5</v>
      </c>
      <c r="J107" s="85">
        <f t="shared" si="5"/>
        <v>318.5</v>
      </c>
      <c r="K107" s="91"/>
      <c r="L107" s="91">
        <f t="shared" si="6"/>
        <v>318.5</v>
      </c>
      <c r="M107" s="222"/>
      <c r="N107" s="29"/>
      <c r="O107" s="29"/>
      <c r="P107" s="91">
        <f t="shared" si="7"/>
        <v>318.5</v>
      </c>
    </row>
    <row r="108" spans="1:16" s="2" customFormat="1" ht="32.25" hidden="1" customHeight="1">
      <c r="A108" s="48" t="s">
        <v>192</v>
      </c>
      <c r="B108" s="73" t="s">
        <v>633</v>
      </c>
      <c r="C108" s="73" t="s">
        <v>649</v>
      </c>
      <c r="D108" s="74" t="s">
        <v>191</v>
      </c>
      <c r="E108" s="88">
        <v>0</v>
      </c>
      <c r="F108" s="89"/>
      <c r="G108" s="89"/>
      <c r="H108" s="85">
        <f t="shared" si="4"/>
        <v>0</v>
      </c>
      <c r="I108" s="91">
        <v>318.5</v>
      </c>
      <c r="J108" s="85">
        <f t="shared" si="5"/>
        <v>318.5</v>
      </c>
      <c r="K108" s="91"/>
      <c r="L108" s="91">
        <f t="shared" si="6"/>
        <v>318.5</v>
      </c>
      <c r="M108" s="222"/>
      <c r="N108" s="29"/>
      <c r="O108" s="29"/>
      <c r="P108" s="91">
        <f t="shared" si="7"/>
        <v>318.5</v>
      </c>
    </row>
    <row r="109" spans="1:16" s="2" customFormat="1" ht="27" hidden="1" customHeight="1">
      <c r="A109" s="46" t="s">
        <v>273</v>
      </c>
      <c r="B109" s="67" t="s">
        <v>330</v>
      </c>
      <c r="C109" s="67"/>
      <c r="D109" s="71"/>
      <c r="E109" s="89">
        <f>SUM(E110)</f>
        <v>5661</v>
      </c>
      <c r="F109" s="91"/>
      <c r="G109" s="91"/>
      <c r="H109" s="85">
        <f t="shared" si="4"/>
        <v>5661</v>
      </c>
      <c r="I109" s="91"/>
      <c r="J109" s="85">
        <f t="shared" si="5"/>
        <v>5661</v>
      </c>
      <c r="K109" s="91"/>
      <c r="L109" s="91">
        <f t="shared" si="6"/>
        <v>5661</v>
      </c>
      <c r="M109" s="222"/>
      <c r="N109" s="29"/>
      <c r="O109" s="29"/>
      <c r="P109" s="91">
        <f t="shared" si="7"/>
        <v>5661</v>
      </c>
    </row>
    <row r="110" spans="1:16" s="2" customFormat="1" ht="27.75" hidden="1" customHeight="1">
      <c r="A110" s="46" t="s">
        <v>270</v>
      </c>
      <c r="B110" s="67" t="s">
        <v>330</v>
      </c>
      <c r="C110" s="67" t="s">
        <v>228</v>
      </c>
      <c r="D110" s="67"/>
      <c r="E110" s="85">
        <f>SUM(E111)</f>
        <v>5661</v>
      </c>
      <c r="F110" s="91"/>
      <c r="G110" s="91"/>
      <c r="H110" s="85">
        <f t="shared" si="4"/>
        <v>5661</v>
      </c>
      <c r="I110" s="91"/>
      <c r="J110" s="85">
        <f t="shared" si="5"/>
        <v>5661</v>
      </c>
      <c r="K110" s="91"/>
      <c r="L110" s="91">
        <f t="shared" si="6"/>
        <v>5661</v>
      </c>
      <c r="M110" s="222"/>
      <c r="N110" s="29"/>
      <c r="O110" s="29"/>
      <c r="P110" s="91">
        <f t="shared" si="7"/>
        <v>5661</v>
      </c>
    </row>
    <row r="111" spans="1:16" s="2" customFormat="1" ht="48.75" hidden="1" customHeight="1">
      <c r="A111" s="48" t="s">
        <v>141</v>
      </c>
      <c r="B111" s="69" t="s">
        <v>330</v>
      </c>
      <c r="C111" s="69" t="s">
        <v>257</v>
      </c>
      <c r="D111" s="69"/>
      <c r="E111" s="70">
        <f>SUM(E112,E114)</f>
        <v>5661</v>
      </c>
      <c r="F111" s="91"/>
      <c r="G111" s="91"/>
      <c r="H111" s="85">
        <f t="shared" si="4"/>
        <v>5661</v>
      </c>
      <c r="I111" s="91"/>
      <c r="J111" s="85">
        <f t="shared" si="5"/>
        <v>5661</v>
      </c>
      <c r="K111" s="91"/>
      <c r="L111" s="91">
        <f t="shared" si="6"/>
        <v>5661</v>
      </c>
      <c r="M111" s="222"/>
      <c r="N111" s="29"/>
      <c r="O111" s="29"/>
      <c r="P111" s="91">
        <f t="shared" si="7"/>
        <v>5661</v>
      </c>
    </row>
    <row r="112" spans="1:16" ht="42" hidden="1" customHeight="1">
      <c r="A112" s="48" t="s">
        <v>194</v>
      </c>
      <c r="B112" s="69" t="s">
        <v>330</v>
      </c>
      <c r="C112" s="69" t="s">
        <v>258</v>
      </c>
      <c r="D112" s="69"/>
      <c r="E112" s="70">
        <f>SUM(E113)</f>
        <v>4881</v>
      </c>
      <c r="F112" s="91"/>
      <c r="G112" s="91"/>
      <c r="H112" s="85">
        <f t="shared" si="4"/>
        <v>4881</v>
      </c>
      <c r="I112" s="91"/>
      <c r="J112" s="85">
        <f t="shared" si="5"/>
        <v>4881</v>
      </c>
      <c r="K112" s="91"/>
      <c r="L112" s="91">
        <f t="shared" si="6"/>
        <v>4881</v>
      </c>
      <c r="M112" s="198"/>
      <c r="N112" s="29"/>
      <c r="O112" s="29"/>
      <c r="P112" s="91">
        <f t="shared" si="7"/>
        <v>4881</v>
      </c>
    </row>
    <row r="113" spans="1:16" ht="47.25" hidden="1" customHeight="1">
      <c r="A113" s="48" t="s">
        <v>196</v>
      </c>
      <c r="B113" s="69" t="s">
        <v>330</v>
      </c>
      <c r="C113" s="69" t="s">
        <v>258</v>
      </c>
      <c r="D113" s="69" t="s">
        <v>195</v>
      </c>
      <c r="E113" s="70">
        <v>4881</v>
      </c>
      <c r="F113" s="91"/>
      <c r="G113" s="91"/>
      <c r="H113" s="85">
        <f t="shared" si="4"/>
        <v>4881</v>
      </c>
      <c r="I113" s="91"/>
      <c r="J113" s="85">
        <f t="shared" si="5"/>
        <v>4881</v>
      </c>
      <c r="K113" s="91"/>
      <c r="L113" s="91">
        <f t="shared" si="6"/>
        <v>4881</v>
      </c>
      <c r="M113" s="198"/>
      <c r="N113" s="29"/>
      <c r="O113" s="29"/>
      <c r="P113" s="91">
        <f t="shared" si="7"/>
        <v>4881</v>
      </c>
    </row>
    <row r="114" spans="1:16" ht="30" hidden="1" customHeight="1">
      <c r="A114" s="48" t="s">
        <v>197</v>
      </c>
      <c r="B114" s="69" t="s">
        <v>330</v>
      </c>
      <c r="C114" s="69" t="s">
        <v>259</v>
      </c>
      <c r="D114" s="69"/>
      <c r="E114" s="70">
        <f>SUM(E115:E116)</f>
        <v>780</v>
      </c>
      <c r="F114" s="91"/>
      <c r="G114" s="91"/>
      <c r="H114" s="85">
        <f t="shared" si="4"/>
        <v>780</v>
      </c>
      <c r="I114" s="91"/>
      <c r="J114" s="85">
        <f t="shared" si="5"/>
        <v>780</v>
      </c>
      <c r="K114" s="91"/>
      <c r="L114" s="91">
        <f t="shared" si="6"/>
        <v>780</v>
      </c>
      <c r="M114" s="198"/>
      <c r="N114" s="29"/>
      <c r="O114" s="29"/>
      <c r="P114" s="91">
        <f t="shared" si="7"/>
        <v>780</v>
      </c>
    </row>
    <row r="115" spans="1:16" ht="31.5" hidden="1" customHeight="1">
      <c r="A115" s="48" t="s">
        <v>192</v>
      </c>
      <c r="B115" s="69" t="s">
        <v>330</v>
      </c>
      <c r="C115" s="69" t="s">
        <v>259</v>
      </c>
      <c r="D115" s="69" t="s">
        <v>191</v>
      </c>
      <c r="E115" s="70">
        <v>740</v>
      </c>
      <c r="F115" s="91"/>
      <c r="G115" s="91"/>
      <c r="H115" s="85">
        <f t="shared" si="4"/>
        <v>740</v>
      </c>
      <c r="I115" s="91"/>
      <c r="J115" s="85">
        <f t="shared" si="5"/>
        <v>740</v>
      </c>
      <c r="K115" s="91"/>
      <c r="L115" s="91">
        <f t="shared" si="6"/>
        <v>740</v>
      </c>
      <c r="M115" s="198"/>
      <c r="N115" s="29"/>
      <c r="O115" s="29"/>
      <c r="P115" s="91">
        <f t="shared" si="7"/>
        <v>740</v>
      </c>
    </row>
    <row r="116" spans="1:16" ht="27" hidden="1" customHeight="1">
      <c r="A116" s="48" t="s">
        <v>31</v>
      </c>
      <c r="B116" s="69" t="s">
        <v>330</v>
      </c>
      <c r="C116" s="69" t="s">
        <v>259</v>
      </c>
      <c r="D116" s="69" t="s">
        <v>207</v>
      </c>
      <c r="E116" s="70">
        <v>40</v>
      </c>
      <c r="F116" s="91"/>
      <c r="G116" s="91"/>
      <c r="H116" s="85">
        <f t="shared" si="4"/>
        <v>40</v>
      </c>
      <c r="I116" s="91"/>
      <c r="J116" s="85">
        <f t="shared" si="5"/>
        <v>40</v>
      </c>
      <c r="K116" s="91"/>
      <c r="L116" s="91">
        <f t="shared" si="6"/>
        <v>40</v>
      </c>
      <c r="M116" s="198"/>
      <c r="N116" s="29"/>
      <c r="O116" s="29"/>
      <c r="P116" s="91">
        <f t="shared" si="7"/>
        <v>40</v>
      </c>
    </row>
    <row r="117" spans="1:16" ht="33" hidden="1" customHeight="1">
      <c r="A117" s="46" t="s">
        <v>115</v>
      </c>
      <c r="B117" s="67" t="s">
        <v>116</v>
      </c>
      <c r="C117" s="67"/>
      <c r="D117" s="67"/>
      <c r="E117" s="85">
        <f>SUM(E118)+E125</f>
        <v>64299.8</v>
      </c>
      <c r="F117" s="91"/>
      <c r="G117" s="91"/>
      <c r="H117" s="85">
        <f t="shared" si="4"/>
        <v>64299.8</v>
      </c>
      <c r="I117" s="91"/>
      <c r="J117" s="85">
        <f t="shared" si="5"/>
        <v>64299.8</v>
      </c>
      <c r="K117" s="91"/>
      <c r="L117" s="91">
        <f t="shared" si="6"/>
        <v>64299.8</v>
      </c>
      <c r="M117" s="198"/>
      <c r="N117" s="29"/>
      <c r="O117" s="29"/>
      <c r="P117" s="91">
        <f t="shared" si="7"/>
        <v>64299.8</v>
      </c>
    </row>
    <row r="118" spans="1:16" ht="33" hidden="1" customHeight="1">
      <c r="A118" s="46" t="s">
        <v>681</v>
      </c>
      <c r="B118" s="67" t="s">
        <v>116</v>
      </c>
      <c r="C118" s="67" t="s">
        <v>262</v>
      </c>
      <c r="D118" s="67"/>
      <c r="E118" s="85">
        <f>E119</f>
        <v>64299.8</v>
      </c>
      <c r="F118" s="91"/>
      <c r="G118" s="91"/>
      <c r="H118" s="85">
        <f t="shared" si="4"/>
        <v>64299.8</v>
      </c>
      <c r="I118" s="91"/>
      <c r="J118" s="85">
        <f t="shared" si="5"/>
        <v>64299.8</v>
      </c>
      <c r="K118" s="91"/>
      <c r="L118" s="91">
        <f t="shared" si="6"/>
        <v>64299.8</v>
      </c>
      <c r="M118" s="198"/>
      <c r="N118" s="29"/>
      <c r="O118" s="29"/>
      <c r="P118" s="91">
        <f t="shared" si="7"/>
        <v>64299.8</v>
      </c>
    </row>
    <row r="119" spans="1:16" ht="39" hidden="1" customHeight="1">
      <c r="A119" s="45" t="s">
        <v>522</v>
      </c>
      <c r="B119" s="69" t="s">
        <v>116</v>
      </c>
      <c r="C119" s="69" t="s">
        <v>396</v>
      </c>
      <c r="D119" s="67"/>
      <c r="E119" s="70">
        <f>E120+E124</f>
        <v>64299.8</v>
      </c>
      <c r="F119" s="91"/>
      <c r="G119" s="91"/>
      <c r="H119" s="85">
        <f t="shared" si="4"/>
        <v>64299.8</v>
      </c>
      <c r="I119" s="91"/>
      <c r="J119" s="85">
        <f t="shared" si="5"/>
        <v>64299.8</v>
      </c>
      <c r="K119" s="91"/>
      <c r="L119" s="91">
        <f t="shared" si="6"/>
        <v>64299.8</v>
      </c>
      <c r="M119" s="198"/>
      <c r="N119" s="29"/>
      <c r="O119" s="29"/>
      <c r="P119" s="91">
        <f t="shared" si="7"/>
        <v>64299.8</v>
      </c>
    </row>
    <row r="120" spans="1:16" ht="51" hidden="1" customHeight="1">
      <c r="A120" s="48" t="s">
        <v>395</v>
      </c>
      <c r="B120" s="69" t="s">
        <v>116</v>
      </c>
      <c r="C120" s="69" t="s">
        <v>397</v>
      </c>
      <c r="D120" s="69"/>
      <c r="E120" s="70">
        <f>E121+E123</f>
        <v>18872</v>
      </c>
      <c r="F120" s="91"/>
      <c r="G120" s="91"/>
      <c r="H120" s="85">
        <f t="shared" si="4"/>
        <v>18872</v>
      </c>
      <c r="I120" s="91"/>
      <c r="J120" s="85">
        <f t="shared" si="5"/>
        <v>18872</v>
      </c>
      <c r="K120" s="91"/>
      <c r="L120" s="91">
        <f t="shared" si="6"/>
        <v>18872</v>
      </c>
      <c r="M120" s="198"/>
      <c r="N120" s="29"/>
      <c r="O120" s="29"/>
      <c r="P120" s="91">
        <f t="shared" si="7"/>
        <v>18872</v>
      </c>
    </row>
    <row r="121" spans="1:16" ht="37.5" hidden="1" customHeight="1">
      <c r="A121" s="48" t="s">
        <v>192</v>
      </c>
      <c r="B121" s="69" t="s">
        <v>116</v>
      </c>
      <c r="C121" s="69" t="s">
        <v>397</v>
      </c>
      <c r="D121" s="69" t="s">
        <v>191</v>
      </c>
      <c r="E121" s="70">
        <v>16372</v>
      </c>
      <c r="F121" s="91"/>
      <c r="G121" s="91"/>
      <c r="H121" s="85">
        <f t="shared" si="4"/>
        <v>16372</v>
      </c>
      <c r="I121" s="91"/>
      <c r="J121" s="85">
        <f t="shared" si="5"/>
        <v>16372</v>
      </c>
      <c r="K121" s="91"/>
      <c r="L121" s="91">
        <f t="shared" si="6"/>
        <v>16372</v>
      </c>
      <c r="M121" s="198"/>
      <c r="N121" s="29"/>
      <c r="O121" s="29"/>
      <c r="P121" s="91">
        <f t="shared" si="7"/>
        <v>16372</v>
      </c>
    </row>
    <row r="122" spans="1:16" ht="30.75" hidden="1" customHeight="1">
      <c r="A122" s="48" t="s">
        <v>15</v>
      </c>
      <c r="B122" s="69" t="s">
        <v>116</v>
      </c>
      <c r="C122" s="69" t="s">
        <v>445</v>
      </c>
      <c r="D122" s="69"/>
      <c r="E122" s="70">
        <f>E123</f>
        <v>2500</v>
      </c>
      <c r="F122" s="91"/>
      <c r="G122" s="91"/>
      <c r="H122" s="85">
        <f t="shared" si="4"/>
        <v>2500</v>
      </c>
      <c r="I122" s="91"/>
      <c r="J122" s="85">
        <f t="shared" si="5"/>
        <v>2500</v>
      </c>
      <c r="K122" s="91"/>
      <c r="L122" s="91">
        <f t="shared" si="6"/>
        <v>2500</v>
      </c>
      <c r="M122" s="198"/>
      <c r="N122" s="29"/>
      <c r="O122" s="29"/>
      <c r="P122" s="91">
        <f t="shared" si="7"/>
        <v>2500</v>
      </c>
    </row>
    <row r="123" spans="1:16" ht="32.25" hidden="1" customHeight="1">
      <c r="A123" s="48" t="s">
        <v>192</v>
      </c>
      <c r="B123" s="69" t="s">
        <v>116</v>
      </c>
      <c r="C123" s="69" t="s">
        <v>445</v>
      </c>
      <c r="D123" s="69" t="s">
        <v>191</v>
      </c>
      <c r="E123" s="70">
        <v>2500</v>
      </c>
      <c r="F123" s="91"/>
      <c r="G123" s="91"/>
      <c r="H123" s="85">
        <f t="shared" si="4"/>
        <v>2500</v>
      </c>
      <c r="I123" s="91"/>
      <c r="J123" s="85">
        <f t="shared" si="5"/>
        <v>2500</v>
      </c>
      <c r="K123" s="91"/>
      <c r="L123" s="91">
        <f t="shared" si="6"/>
        <v>2500</v>
      </c>
      <c r="M123" s="198"/>
      <c r="N123" s="29"/>
      <c r="O123" s="29"/>
      <c r="P123" s="91">
        <f t="shared" si="7"/>
        <v>2500</v>
      </c>
    </row>
    <row r="124" spans="1:16" ht="45.75" hidden="1" customHeight="1">
      <c r="A124" s="48" t="s">
        <v>585</v>
      </c>
      <c r="B124" s="68" t="s">
        <v>116</v>
      </c>
      <c r="C124" s="69" t="s">
        <v>586</v>
      </c>
      <c r="D124" s="69" t="s">
        <v>191</v>
      </c>
      <c r="E124" s="70">
        <v>45427.8</v>
      </c>
      <c r="F124" s="91"/>
      <c r="G124" s="91"/>
      <c r="H124" s="85">
        <f t="shared" si="4"/>
        <v>45427.8</v>
      </c>
      <c r="I124" s="91"/>
      <c r="J124" s="85">
        <f t="shared" si="5"/>
        <v>45427.8</v>
      </c>
      <c r="K124" s="91"/>
      <c r="L124" s="91">
        <f t="shared" si="6"/>
        <v>45427.8</v>
      </c>
      <c r="M124" s="198"/>
      <c r="N124" s="29"/>
      <c r="O124" s="29"/>
      <c r="P124" s="91">
        <f t="shared" si="7"/>
        <v>45427.8</v>
      </c>
    </row>
    <row r="125" spans="1:16" ht="52.5" hidden="1" customHeight="1">
      <c r="A125" s="46" t="s">
        <v>622</v>
      </c>
      <c r="B125" s="66" t="s">
        <v>116</v>
      </c>
      <c r="C125" s="67" t="s">
        <v>624</v>
      </c>
      <c r="D125" s="67"/>
      <c r="E125" s="85">
        <f>E126</f>
        <v>0</v>
      </c>
      <c r="F125" s="91"/>
      <c r="G125" s="91"/>
      <c r="H125" s="85">
        <f t="shared" si="4"/>
        <v>0</v>
      </c>
      <c r="I125" s="91"/>
      <c r="J125" s="85">
        <f t="shared" si="5"/>
        <v>0</v>
      </c>
      <c r="K125" s="91"/>
      <c r="L125" s="91">
        <f t="shared" si="6"/>
        <v>0</v>
      </c>
      <c r="M125" s="198"/>
      <c r="N125" s="29"/>
      <c r="O125" s="29"/>
      <c r="P125" s="91">
        <f t="shared" si="7"/>
        <v>0</v>
      </c>
    </row>
    <row r="126" spans="1:16" ht="30" hidden="1" customHeight="1">
      <c r="A126" s="48" t="s">
        <v>623</v>
      </c>
      <c r="B126" s="68" t="s">
        <v>116</v>
      </c>
      <c r="C126" s="69" t="s">
        <v>625</v>
      </c>
      <c r="D126" s="69"/>
      <c r="E126" s="70">
        <f>E127</f>
        <v>0</v>
      </c>
      <c r="F126" s="91"/>
      <c r="G126" s="91"/>
      <c r="H126" s="85">
        <f t="shared" si="4"/>
        <v>0</v>
      </c>
      <c r="I126" s="91"/>
      <c r="J126" s="85">
        <f t="shared" si="5"/>
        <v>0</v>
      </c>
      <c r="K126" s="91"/>
      <c r="L126" s="91">
        <f t="shared" si="6"/>
        <v>0</v>
      </c>
      <c r="M126" s="198"/>
      <c r="N126" s="29"/>
      <c r="O126" s="29"/>
      <c r="P126" s="91">
        <f t="shared" si="7"/>
        <v>0</v>
      </c>
    </row>
    <row r="127" spans="1:16" ht="34.5" hidden="1" customHeight="1">
      <c r="A127" s="48" t="s">
        <v>192</v>
      </c>
      <c r="B127" s="68" t="s">
        <v>116</v>
      </c>
      <c r="C127" s="69" t="s">
        <v>625</v>
      </c>
      <c r="D127" s="69" t="s">
        <v>191</v>
      </c>
      <c r="E127" s="70">
        <v>0</v>
      </c>
      <c r="F127" s="91"/>
      <c r="G127" s="91"/>
      <c r="H127" s="85">
        <f t="shared" si="4"/>
        <v>0</v>
      </c>
      <c r="I127" s="91"/>
      <c r="J127" s="85">
        <f t="shared" si="5"/>
        <v>0</v>
      </c>
      <c r="K127" s="91"/>
      <c r="L127" s="91">
        <f t="shared" si="6"/>
        <v>0</v>
      </c>
      <c r="M127" s="198"/>
      <c r="N127" s="29"/>
      <c r="O127" s="29"/>
      <c r="P127" s="91">
        <f t="shared" si="7"/>
        <v>0</v>
      </c>
    </row>
    <row r="128" spans="1:16" ht="32.25" hidden="1" customHeight="1">
      <c r="A128" s="46" t="s">
        <v>51</v>
      </c>
      <c r="B128" s="67" t="s">
        <v>308</v>
      </c>
      <c r="C128" s="67"/>
      <c r="D128" s="67"/>
      <c r="E128" s="85">
        <f>SUM(E129,E134,E138,E142)</f>
        <v>6710</v>
      </c>
      <c r="F128" s="91"/>
      <c r="G128" s="91"/>
      <c r="H128" s="85">
        <f t="shared" si="4"/>
        <v>6710</v>
      </c>
      <c r="I128" s="91"/>
      <c r="J128" s="85">
        <f t="shared" si="5"/>
        <v>6710</v>
      </c>
      <c r="K128" s="90">
        <f>K129</f>
        <v>2700</v>
      </c>
      <c r="L128" s="90">
        <f t="shared" si="6"/>
        <v>9410</v>
      </c>
      <c r="M128" s="198"/>
      <c r="N128" s="29"/>
      <c r="O128" s="29"/>
      <c r="P128" s="91">
        <f t="shared" si="7"/>
        <v>9410</v>
      </c>
    </row>
    <row r="129" spans="1:16" ht="39.75" hidden="1" customHeight="1">
      <c r="A129" s="46" t="s">
        <v>692</v>
      </c>
      <c r="B129" s="67" t="s">
        <v>308</v>
      </c>
      <c r="C129" s="67" t="s">
        <v>260</v>
      </c>
      <c r="D129" s="67"/>
      <c r="E129" s="85">
        <f>SUM(E131)</f>
        <v>5500</v>
      </c>
      <c r="F129" s="91"/>
      <c r="G129" s="91"/>
      <c r="H129" s="85">
        <f t="shared" si="4"/>
        <v>5500</v>
      </c>
      <c r="I129" s="91"/>
      <c r="J129" s="85">
        <f t="shared" si="5"/>
        <v>5500</v>
      </c>
      <c r="K129" s="90">
        <f>K130</f>
        <v>2700</v>
      </c>
      <c r="L129" s="90">
        <f t="shared" si="6"/>
        <v>8200</v>
      </c>
      <c r="M129" s="198"/>
      <c r="N129" s="29"/>
      <c r="O129" s="29"/>
      <c r="P129" s="91">
        <f t="shared" si="7"/>
        <v>8200</v>
      </c>
    </row>
    <row r="130" spans="1:16" s="3" customFormat="1" ht="42.75" hidden="1" customHeight="1">
      <c r="A130" s="48" t="s">
        <v>381</v>
      </c>
      <c r="B130" s="69" t="s">
        <v>308</v>
      </c>
      <c r="C130" s="69" t="s">
        <v>398</v>
      </c>
      <c r="D130" s="67"/>
      <c r="E130" s="70">
        <f>SUM(E131)</f>
        <v>5500</v>
      </c>
      <c r="F130" s="147"/>
      <c r="G130" s="147"/>
      <c r="H130" s="85">
        <f t="shared" si="4"/>
        <v>5500</v>
      </c>
      <c r="I130" s="147"/>
      <c r="J130" s="85">
        <f t="shared" si="5"/>
        <v>5500</v>
      </c>
      <c r="K130" s="90">
        <f>K131</f>
        <v>2700</v>
      </c>
      <c r="L130" s="90">
        <f t="shared" si="6"/>
        <v>8200</v>
      </c>
      <c r="M130" s="224"/>
      <c r="N130" s="233"/>
      <c r="O130" s="233"/>
      <c r="P130" s="91">
        <f t="shared" si="7"/>
        <v>8200</v>
      </c>
    </row>
    <row r="131" spans="1:16" s="3" customFormat="1" ht="27" hidden="1" customHeight="1">
      <c r="A131" s="33" t="s">
        <v>209</v>
      </c>
      <c r="B131" s="69" t="s">
        <v>308</v>
      </c>
      <c r="C131" s="69" t="s">
        <v>399</v>
      </c>
      <c r="D131" s="69"/>
      <c r="E131" s="70">
        <f>E132+E133</f>
        <v>5500</v>
      </c>
      <c r="F131" s="147"/>
      <c r="G131" s="147"/>
      <c r="H131" s="85">
        <f t="shared" si="4"/>
        <v>5500</v>
      </c>
      <c r="I131" s="147"/>
      <c r="J131" s="85">
        <f t="shared" si="5"/>
        <v>5500</v>
      </c>
      <c r="K131" s="90">
        <f>K132+K133</f>
        <v>2700</v>
      </c>
      <c r="L131" s="90">
        <f t="shared" si="6"/>
        <v>8200</v>
      </c>
      <c r="M131" s="224"/>
      <c r="N131" s="233"/>
      <c r="O131" s="233"/>
      <c r="P131" s="91">
        <f t="shared" si="7"/>
        <v>8200</v>
      </c>
    </row>
    <row r="132" spans="1:16" s="3" customFormat="1" ht="45.75" hidden="1" customHeight="1">
      <c r="A132" s="33" t="s">
        <v>192</v>
      </c>
      <c r="B132" s="69" t="s">
        <v>308</v>
      </c>
      <c r="C132" s="69" t="s">
        <v>399</v>
      </c>
      <c r="D132" s="69" t="s">
        <v>191</v>
      </c>
      <c r="E132" s="70">
        <v>2000</v>
      </c>
      <c r="F132" s="147"/>
      <c r="G132" s="147"/>
      <c r="H132" s="85">
        <f t="shared" si="4"/>
        <v>2000</v>
      </c>
      <c r="I132" s="147"/>
      <c r="J132" s="70">
        <f t="shared" si="5"/>
        <v>2000</v>
      </c>
      <c r="K132" s="91">
        <v>1500</v>
      </c>
      <c r="L132" s="91">
        <f t="shared" si="6"/>
        <v>3500</v>
      </c>
      <c r="M132" s="224"/>
      <c r="N132" s="233"/>
      <c r="O132" s="233"/>
      <c r="P132" s="91">
        <f t="shared" si="7"/>
        <v>3500</v>
      </c>
    </row>
    <row r="133" spans="1:16" s="3" customFormat="1" ht="24" hidden="1" customHeight="1">
      <c r="A133" s="33" t="s">
        <v>693</v>
      </c>
      <c r="B133" s="69" t="s">
        <v>308</v>
      </c>
      <c r="C133" s="69" t="s">
        <v>695</v>
      </c>
      <c r="D133" s="69" t="s">
        <v>191</v>
      </c>
      <c r="E133" s="70">
        <v>3500</v>
      </c>
      <c r="F133" s="147"/>
      <c r="G133" s="147"/>
      <c r="H133" s="85">
        <f t="shared" si="4"/>
        <v>3500</v>
      </c>
      <c r="I133" s="147"/>
      <c r="J133" s="70">
        <f t="shared" si="5"/>
        <v>3500</v>
      </c>
      <c r="K133" s="91">
        <v>1200</v>
      </c>
      <c r="L133" s="91">
        <f t="shared" si="6"/>
        <v>4700</v>
      </c>
      <c r="M133" s="224"/>
      <c r="N133" s="233"/>
      <c r="O133" s="233"/>
      <c r="P133" s="91">
        <f t="shared" si="7"/>
        <v>4700</v>
      </c>
    </row>
    <row r="134" spans="1:16" s="3" customFormat="1" ht="41.25" hidden="1" customHeight="1">
      <c r="A134" s="46" t="s">
        <v>524</v>
      </c>
      <c r="B134" s="67" t="s">
        <v>308</v>
      </c>
      <c r="C134" s="67" t="s">
        <v>249</v>
      </c>
      <c r="D134" s="67"/>
      <c r="E134" s="85">
        <f>SUM(E135)</f>
        <v>200</v>
      </c>
      <c r="F134" s="147"/>
      <c r="G134" s="147"/>
      <c r="H134" s="85">
        <f t="shared" si="4"/>
        <v>200</v>
      </c>
      <c r="I134" s="147"/>
      <c r="J134" s="85">
        <f t="shared" si="5"/>
        <v>200</v>
      </c>
      <c r="K134" s="147"/>
      <c r="L134" s="91">
        <f t="shared" si="6"/>
        <v>200</v>
      </c>
      <c r="M134" s="224"/>
      <c r="N134" s="233"/>
      <c r="O134" s="233"/>
      <c r="P134" s="91">
        <f t="shared" si="7"/>
        <v>200</v>
      </c>
    </row>
    <row r="135" spans="1:16" s="3" customFormat="1" ht="25.5" hidden="1" customHeight="1">
      <c r="A135" s="48" t="s">
        <v>400</v>
      </c>
      <c r="B135" s="69" t="s">
        <v>308</v>
      </c>
      <c r="C135" s="69" t="s">
        <v>401</v>
      </c>
      <c r="D135" s="67"/>
      <c r="E135" s="70">
        <f>SUM(E136)</f>
        <v>200</v>
      </c>
      <c r="F135" s="147"/>
      <c r="G135" s="147"/>
      <c r="H135" s="85">
        <f t="shared" si="4"/>
        <v>200</v>
      </c>
      <c r="I135" s="147"/>
      <c r="J135" s="85">
        <f t="shared" si="5"/>
        <v>200</v>
      </c>
      <c r="K135" s="147"/>
      <c r="L135" s="91">
        <f t="shared" si="6"/>
        <v>200</v>
      </c>
      <c r="M135" s="224"/>
      <c r="N135" s="233"/>
      <c r="O135" s="233"/>
      <c r="P135" s="91">
        <f t="shared" si="7"/>
        <v>200</v>
      </c>
    </row>
    <row r="136" spans="1:16" s="3" customFormat="1" ht="30.75" hidden="1" customHeight="1">
      <c r="A136" s="33" t="s">
        <v>4</v>
      </c>
      <c r="B136" s="69" t="s">
        <v>308</v>
      </c>
      <c r="C136" s="69" t="s">
        <v>402</v>
      </c>
      <c r="D136" s="69"/>
      <c r="E136" s="70">
        <f>SUM(E137)</f>
        <v>200</v>
      </c>
      <c r="F136" s="147"/>
      <c r="G136" s="147"/>
      <c r="H136" s="85">
        <f t="shared" si="4"/>
        <v>200</v>
      </c>
      <c r="I136" s="147"/>
      <c r="J136" s="85">
        <f t="shared" si="5"/>
        <v>200</v>
      </c>
      <c r="K136" s="147"/>
      <c r="L136" s="91">
        <f t="shared" si="6"/>
        <v>200</v>
      </c>
      <c r="M136" s="224"/>
      <c r="N136" s="233"/>
      <c r="O136" s="233"/>
      <c r="P136" s="91">
        <f t="shared" si="7"/>
        <v>200</v>
      </c>
    </row>
    <row r="137" spans="1:16" s="3" customFormat="1" ht="40.5" hidden="1" customHeight="1">
      <c r="A137" s="47" t="s">
        <v>75</v>
      </c>
      <c r="B137" s="69" t="s">
        <v>308</v>
      </c>
      <c r="C137" s="69" t="s">
        <v>402</v>
      </c>
      <c r="D137" s="69" t="s">
        <v>483</v>
      </c>
      <c r="E137" s="70">
        <v>200</v>
      </c>
      <c r="F137" s="147"/>
      <c r="G137" s="147"/>
      <c r="H137" s="85">
        <f t="shared" si="4"/>
        <v>200</v>
      </c>
      <c r="I137" s="147"/>
      <c r="J137" s="85">
        <f t="shared" si="5"/>
        <v>200</v>
      </c>
      <c r="K137" s="147"/>
      <c r="L137" s="91">
        <f t="shared" si="6"/>
        <v>200</v>
      </c>
      <c r="M137" s="224">
        <v>100</v>
      </c>
      <c r="N137" s="233"/>
      <c r="O137" s="233"/>
      <c r="P137" s="91">
        <f t="shared" si="7"/>
        <v>200</v>
      </c>
    </row>
    <row r="138" spans="1:16" s="3" customFormat="1" ht="45.75" customHeight="1">
      <c r="A138" s="111" t="s">
        <v>698</v>
      </c>
      <c r="B138" s="67" t="s">
        <v>308</v>
      </c>
      <c r="C138" s="67" t="s">
        <v>250</v>
      </c>
      <c r="D138" s="121"/>
      <c r="E138" s="90">
        <f>SUM(E140)</f>
        <v>1000</v>
      </c>
      <c r="F138" s="147"/>
      <c r="G138" s="147"/>
      <c r="H138" s="85">
        <f t="shared" si="4"/>
        <v>1000</v>
      </c>
      <c r="I138" s="147"/>
      <c r="J138" s="85">
        <f t="shared" si="5"/>
        <v>1000</v>
      </c>
      <c r="K138" s="147"/>
      <c r="L138" s="90">
        <f t="shared" si="6"/>
        <v>1000</v>
      </c>
      <c r="M138" s="227"/>
      <c r="N138" s="234"/>
      <c r="O138" s="119">
        <f>O139</f>
        <v>810</v>
      </c>
      <c r="P138" s="90">
        <f t="shared" si="7"/>
        <v>1810</v>
      </c>
    </row>
    <row r="139" spans="1:16" s="3" customFormat="1" ht="42" customHeight="1">
      <c r="A139" s="48" t="s">
        <v>380</v>
      </c>
      <c r="B139" s="69" t="s">
        <v>308</v>
      </c>
      <c r="C139" s="69" t="s">
        <v>403</v>
      </c>
      <c r="D139" s="121"/>
      <c r="E139" s="91">
        <f>SUM(E140)</f>
        <v>1000</v>
      </c>
      <c r="F139" s="147"/>
      <c r="G139" s="147"/>
      <c r="H139" s="85">
        <f t="shared" si="4"/>
        <v>1000</v>
      </c>
      <c r="I139" s="147"/>
      <c r="J139" s="85">
        <f t="shared" si="5"/>
        <v>1000</v>
      </c>
      <c r="K139" s="147"/>
      <c r="L139" s="91">
        <f t="shared" si="6"/>
        <v>1000</v>
      </c>
      <c r="M139" s="224"/>
      <c r="N139" s="233"/>
      <c r="O139" s="29">
        <f>O140</f>
        <v>810</v>
      </c>
      <c r="P139" s="91">
        <f t="shared" si="7"/>
        <v>1810</v>
      </c>
    </row>
    <row r="140" spans="1:16" s="15" customFormat="1" ht="43.5" customHeight="1">
      <c r="A140" s="34" t="s">
        <v>723</v>
      </c>
      <c r="B140" s="69" t="s">
        <v>308</v>
      </c>
      <c r="C140" s="69" t="s">
        <v>404</v>
      </c>
      <c r="D140" s="120"/>
      <c r="E140" s="91">
        <f>SUM(E141)</f>
        <v>1000</v>
      </c>
      <c r="F140" s="90"/>
      <c r="G140" s="90"/>
      <c r="H140" s="85">
        <f t="shared" ref="H140:H206" si="8">E140+F140+G140</f>
        <v>1000</v>
      </c>
      <c r="I140" s="90"/>
      <c r="J140" s="85">
        <f t="shared" ref="J140:J206" si="9">E140+F140+G140+I140</f>
        <v>1000</v>
      </c>
      <c r="K140" s="90"/>
      <c r="L140" s="91">
        <f t="shared" ref="L140:L204" si="10">J140+K140</f>
        <v>1000</v>
      </c>
      <c r="M140" s="225"/>
      <c r="N140" s="119"/>
      <c r="O140" s="29">
        <f>O141</f>
        <v>810</v>
      </c>
      <c r="P140" s="91">
        <f t="shared" ref="P140:P205" si="11">L140+N140+O140</f>
        <v>1810</v>
      </c>
    </row>
    <row r="141" spans="1:16" s="15" customFormat="1" ht="38.25" customHeight="1">
      <c r="A141" s="47" t="s">
        <v>75</v>
      </c>
      <c r="B141" s="69" t="s">
        <v>308</v>
      </c>
      <c r="C141" s="69" t="s">
        <v>404</v>
      </c>
      <c r="D141" s="69" t="s">
        <v>483</v>
      </c>
      <c r="E141" s="70">
        <v>1000</v>
      </c>
      <c r="F141" s="90"/>
      <c r="G141" s="90"/>
      <c r="H141" s="85">
        <f t="shared" si="8"/>
        <v>1000</v>
      </c>
      <c r="I141" s="90"/>
      <c r="J141" s="85">
        <f t="shared" si="9"/>
        <v>1000</v>
      </c>
      <c r="K141" s="90"/>
      <c r="L141" s="91">
        <f t="shared" si="10"/>
        <v>1000</v>
      </c>
      <c r="M141" s="225"/>
      <c r="N141" s="119"/>
      <c r="O141" s="29">
        <v>810</v>
      </c>
      <c r="P141" s="91">
        <f t="shared" si="11"/>
        <v>1810</v>
      </c>
    </row>
    <row r="142" spans="1:16" s="14" customFormat="1" ht="42.75" hidden="1" customHeight="1">
      <c r="A142" s="20" t="s">
        <v>700</v>
      </c>
      <c r="B142" s="68" t="s">
        <v>308</v>
      </c>
      <c r="C142" s="69" t="s">
        <v>516</v>
      </c>
      <c r="D142" s="69"/>
      <c r="E142" s="85">
        <f>SUM(E143)</f>
        <v>10</v>
      </c>
      <c r="F142" s="91"/>
      <c r="G142" s="91"/>
      <c r="H142" s="85">
        <f t="shared" si="8"/>
        <v>10</v>
      </c>
      <c r="I142" s="91"/>
      <c r="J142" s="85">
        <f t="shared" si="9"/>
        <v>10</v>
      </c>
      <c r="K142" s="91"/>
      <c r="L142" s="91">
        <f t="shared" si="10"/>
        <v>10</v>
      </c>
      <c r="M142" s="226"/>
      <c r="N142" s="29"/>
      <c r="O142" s="29"/>
      <c r="P142" s="91">
        <f t="shared" si="11"/>
        <v>10</v>
      </c>
    </row>
    <row r="143" spans="1:16" s="3" customFormat="1" ht="33" hidden="1" customHeight="1">
      <c r="A143" s="47" t="s">
        <v>520</v>
      </c>
      <c r="B143" s="68" t="s">
        <v>308</v>
      </c>
      <c r="C143" s="69" t="s">
        <v>516</v>
      </c>
      <c r="D143" s="69"/>
      <c r="E143" s="70">
        <f>SUM(E144)</f>
        <v>10</v>
      </c>
      <c r="F143" s="147"/>
      <c r="G143" s="147"/>
      <c r="H143" s="85">
        <f t="shared" si="8"/>
        <v>10</v>
      </c>
      <c r="I143" s="147"/>
      <c r="J143" s="85">
        <f t="shared" si="9"/>
        <v>10</v>
      </c>
      <c r="K143" s="147"/>
      <c r="L143" s="91">
        <f t="shared" si="10"/>
        <v>10</v>
      </c>
      <c r="M143" s="224"/>
      <c r="N143" s="233"/>
      <c r="O143" s="233"/>
      <c r="P143" s="91">
        <f t="shared" si="11"/>
        <v>10</v>
      </c>
    </row>
    <row r="144" spans="1:16" s="3" customFormat="1" ht="40.5" hidden="1" customHeight="1">
      <c r="A144" s="33" t="s">
        <v>192</v>
      </c>
      <c r="B144" s="68" t="s">
        <v>308</v>
      </c>
      <c r="C144" s="69" t="s">
        <v>516</v>
      </c>
      <c r="D144" s="69" t="s">
        <v>191</v>
      </c>
      <c r="E144" s="70">
        <v>10</v>
      </c>
      <c r="F144" s="147"/>
      <c r="G144" s="147"/>
      <c r="H144" s="85">
        <f t="shared" si="8"/>
        <v>10</v>
      </c>
      <c r="I144" s="147"/>
      <c r="J144" s="85">
        <f t="shared" si="9"/>
        <v>10</v>
      </c>
      <c r="K144" s="147"/>
      <c r="L144" s="91">
        <f t="shared" si="10"/>
        <v>10</v>
      </c>
      <c r="M144" s="224"/>
      <c r="N144" s="233"/>
      <c r="O144" s="233"/>
      <c r="P144" s="91">
        <f t="shared" si="11"/>
        <v>10</v>
      </c>
    </row>
    <row r="145" spans="1:16" s="3" customFormat="1" ht="29.25" customHeight="1">
      <c r="A145" s="46" t="s">
        <v>331</v>
      </c>
      <c r="B145" s="67" t="s">
        <v>332</v>
      </c>
      <c r="C145" s="67"/>
      <c r="D145" s="67"/>
      <c r="E145" s="85">
        <f>E146+E154+E167</f>
        <v>52333.1</v>
      </c>
      <c r="F145" s="85">
        <f>F146+F154+F167</f>
        <v>3656.6</v>
      </c>
      <c r="G145" s="85">
        <f>G154</f>
        <v>10000</v>
      </c>
      <c r="H145" s="85">
        <f t="shared" si="8"/>
        <v>65989.7</v>
      </c>
      <c r="I145" s="85">
        <f>I167+I154+I146</f>
        <v>26297.5</v>
      </c>
      <c r="J145" s="85">
        <f t="shared" si="9"/>
        <v>92287.2</v>
      </c>
      <c r="K145" s="90">
        <f>K146+K154+K167</f>
        <v>31060</v>
      </c>
      <c r="L145" s="90">
        <f t="shared" si="10"/>
        <v>123347.2</v>
      </c>
      <c r="M145" s="224"/>
      <c r="N145" s="90">
        <f>N167</f>
        <v>14099.8</v>
      </c>
      <c r="O145" s="90">
        <f>O154+O167</f>
        <v>17475</v>
      </c>
      <c r="P145" s="90">
        <f t="shared" si="11"/>
        <v>154922</v>
      </c>
    </row>
    <row r="146" spans="1:16" s="3" customFormat="1" ht="27.75" hidden="1" customHeight="1">
      <c r="A146" s="46" t="s">
        <v>64</v>
      </c>
      <c r="B146" s="67" t="s">
        <v>63</v>
      </c>
      <c r="C146" s="67"/>
      <c r="D146" s="67"/>
      <c r="E146" s="85">
        <f>E147+E151</f>
        <v>14900</v>
      </c>
      <c r="F146" s="147"/>
      <c r="G146" s="147"/>
      <c r="H146" s="85">
        <f>E146+F146+G146</f>
        <v>14900</v>
      </c>
      <c r="I146" s="147">
        <f>I147</f>
        <v>-3800</v>
      </c>
      <c r="J146" s="85">
        <f t="shared" si="9"/>
        <v>11100</v>
      </c>
      <c r="K146" s="90">
        <f>K151</f>
        <v>6000</v>
      </c>
      <c r="L146" s="90">
        <f t="shared" si="10"/>
        <v>17100</v>
      </c>
      <c r="M146" s="224"/>
      <c r="N146" s="233"/>
      <c r="O146" s="233"/>
      <c r="P146" s="91">
        <f t="shared" si="11"/>
        <v>17100</v>
      </c>
    </row>
    <row r="147" spans="1:16" ht="49.5" hidden="1" customHeight="1">
      <c r="A147" s="46" t="s">
        <v>484</v>
      </c>
      <c r="B147" s="67" t="s">
        <v>63</v>
      </c>
      <c r="C147" s="67" t="s">
        <v>485</v>
      </c>
      <c r="D147" s="69"/>
      <c r="E147" s="85">
        <f>SUM(E148)</f>
        <v>3800</v>
      </c>
      <c r="F147" s="91"/>
      <c r="G147" s="91"/>
      <c r="H147" s="85">
        <f t="shared" si="8"/>
        <v>3800</v>
      </c>
      <c r="I147" s="91">
        <v>-3800</v>
      </c>
      <c r="J147" s="85">
        <f t="shared" si="9"/>
        <v>0</v>
      </c>
      <c r="K147" s="91"/>
      <c r="L147" s="91">
        <f t="shared" si="10"/>
        <v>0</v>
      </c>
      <c r="M147" s="198"/>
      <c r="N147" s="29"/>
      <c r="O147" s="29"/>
      <c r="P147" s="91">
        <f t="shared" si="11"/>
        <v>0</v>
      </c>
    </row>
    <row r="148" spans="1:16" ht="39" hidden="1" customHeight="1">
      <c r="A148" s="48" t="s">
        <v>486</v>
      </c>
      <c r="B148" s="69" t="s">
        <v>63</v>
      </c>
      <c r="C148" s="69" t="s">
        <v>487</v>
      </c>
      <c r="D148" s="69"/>
      <c r="E148" s="70">
        <f>SUM(E149)</f>
        <v>3800</v>
      </c>
      <c r="F148" s="91"/>
      <c r="G148" s="91"/>
      <c r="H148" s="85">
        <f t="shared" si="8"/>
        <v>3800</v>
      </c>
      <c r="I148" s="91">
        <v>-3800</v>
      </c>
      <c r="J148" s="85">
        <f t="shared" si="9"/>
        <v>0</v>
      </c>
      <c r="K148" s="91"/>
      <c r="L148" s="91">
        <f t="shared" si="10"/>
        <v>0</v>
      </c>
      <c r="M148" s="198"/>
      <c r="N148" s="29"/>
      <c r="O148" s="29"/>
      <c r="P148" s="91">
        <f t="shared" si="11"/>
        <v>0</v>
      </c>
    </row>
    <row r="149" spans="1:16" ht="24.75" hidden="1" customHeight="1">
      <c r="A149" s="47" t="s">
        <v>488</v>
      </c>
      <c r="B149" s="69" t="s">
        <v>63</v>
      </c>
      <c r="C149" s="69" t="s">
        <v>489</v>
      </c>
      <c r="D149" s="69"/>
      <c r="E149" s="70">
        <f>SUM(E150)</f>
        <v>3800</v>
      </c>
      <c r="F149" s="91"/>
      <c r="G149" s="91"/>
      <c r="H149" s="85">
        <f t="shared" si="8"/>
        <v>3800</v>
      </c>
      <c r="I149" s="91">
        <v>-3800</v>
      </c>
      <c r="J149" s="85">
        <f t="shared" si="9"/>
        <v>0</v>
      </c>
      <c r="K149" s="91"/>
      <c r="L149" s="91">
        <f t="shared" si="10"/>
        <v>0</v>
      </c>
      <c r="M149" s="198"/>
      <c r="N149" s="29"/>
      <c r="O149" s="29"/>
      <c r="P149" s="91">
        <f t="shared" si="11"/>
        <v>0</v>
      </c>
    </row>
    <row r="150" spans="1:16" ht="28.5" hidden="1" customHeight="1">
      <c r="A150" s="48" t="s">
        <v>192</v>
      </c>
      <c r="B150" s="69" t="s">
        <v>63</v>
      </c>
      <c r="C150" s="69" t="s">
        <v>489</v>
      </c>
      <c r="D150" s="69" t="s">
        <v>527</v>
      </c>
      <c r="E150" s="70">
        <v>3800</v>
      </c>
      <c r="F150" s="91"/>
      <c r="G150" s="91"/>
      <c r="H150" s="85">
        <f t="shared" si="8"/>
        <v>3800</v>
      </c>
      <c r="I150" s="91">
        <v>-3800</v>
      </c>
      <c r="J150" s="85">
        <f t="shared" si="9"/>
        <v>0</v>
      </c>
      <c r="K150" s="91"/>
      <c r="L150" s="91">
        <f t="shared" si="10"/>
        <v>0</v>
      </c>
      <c r="M150" s="198">
        <v>3800</v>
      </c>
      <c r="N150" s="29"/>
      <c r="O150" s="29"/>
      <c r="P150" s="91">
        <f t="shared" si="11"/>
        <v>0</v>
      </c>
    </row>
    <row r="151" spans="1:16" ht="54.75" hidden="1" customHeight="1">
      <c r="A151" s="46" t="s">
        <v>689</v>
      </c>
      <c r="B151" s="67" t="s">
        <v>63</v>
      </c>
      <c r="C151" s="67" t="s">
        <v>264</v>
      </c>
      <c r="D151" s="67"/>
      <c r="E151" s="85">
        <f>E152</f>
        <v>11100</v>
      </c>
      <c r="F151" s="91"/>
      <c r="G151" s="91"/>
      <c r="H151" s="85">
        <f t="shared" si="8"/>
        <v>11100</v>
      </c>
      <c r="I151" s="91"/>
      <c r="J151" s="85">
        <f t="shared" si="9"/>
        <v>11100</v>
      </c>
      <c r="K151" s="90">
        <f>K152</f>
        <v>6000</v>
      </c>
      <c r="L151" s="90">
        <f t="shared" si="10"/>
        <v>17100</v>
      </c>
      <c r="M151" s="198"/>
      <c r="N151" s="29"/>
      <c r="O151" s="29"/>
      <c r="P151" s="91">
        <f t="shared" si="11"/>
        <v>17100</v>
      </c>
    </row>
    <row r="152" spans="1:16" ht="22.5" hidden="1" customHeight="1">
      <c r="A152" s="33" t="s">
        <v>735</v>
      </c>
      <c r="B152" s="69" t="s">
        <v>63</v>
      </c>
      <c r="C152" s="69" t="s">
        <v>505</v>
      </c>
      <c r="D152" s="69"/>
      <c r="E152" s="70">
        <f>E153</f>
        <v>11100</v>
      </c>
      <c r="F152" s="91"/>
      <c r="G152" s="91"/>
      <c r="H152" s="85">
        <f t="shared" si="8"/>
        <v>11100</v>
      </c>
      <c r="I152" s="91"/>
      <c r="J152" s="70">
        <f t="shared" si="9"/>
        <v>11100</v>
      </c>
      <c r="K152" s="91">
        <f>K153</f>
        <v>6000</v>
      </c>
      <c r="L152" s="91">
        <f t="shared" si="10"/>
        <v>17100</v>
      </c>
      <c r="M152" s="198"/>
      <c r="N152" s="29"/>
      <c r="O152" s="29"/>
      <c r="P152" s="91">
        <f t="shared" si="11"/>
        <v>17100</v>
      </c>
    </row>
    <row r="153" spans="1:16" ht="42.75" hidden="1" customHeight="1">
      <c r="A153" s="48" t="s">
        <v>192</v>
      </c>
      <c r="B153" s="69" t="s">
        <v>63</v>
      </c>
      <c r="C153" s="69" t="s">
        <v>505</v>
      </c>
      <c r="D153" s="69" t="s">
        <v>191</v>
      </c>
      <c r="E153" s="70">
        <v>11100</v>
      </c>
      <c r="F153" s="91"/>
      <c r="G153" s="91"/>
      <c r="H153" s="85">
        <f t="shared" si="8"/>
        <v>11100</v>
      </c>
      <c r="I153" s="91"/>
      <c r="J153" s="70">
        <f t="shared" si="9"/>
        <v>11100</v>
      </c>
      <c r="K153" s="91">
        <v>6000</v>
      </c>
      <c r="L153" s="91">
        <f t="shared" si="10"/>
        <v>17100</v>
      </c>
      <c r="M153" s="198">
        <v>6100</v>
      </c>
      <c r="N153" s="29"/>
      <c r="O153" s="29"/>
      <c r="P153" s="91">
        <f t="shared" si="11"/>
        <v>17100</v>
      </c>
    </row>
    <row r="154" spans="1:16" ht="24" customHeight="1">
      <c r="A154" s="46" t="s">
        <v>288</v>
      </c>
      <c r="B154" s="67" t="s">
        <v>333</v>
      </c>
      <c r="C154" s="67"/>
      <c r="D154" s="67"/>
      <c r="E154" s="85">
        <f>SUM(E155)</f>
        <v>16815</v>
      </c>
      <c r="F154" s="85">
        <f>SUM(F155)</f>
        <v>550</v>
      </c>
      <c r="G154" s="85">
        <f>G155</f>
        <v>10000</v>
      </c>
      <c r="H154" s="85">
        <f t="shared" si="8"/>
        <v>27365</v>
      </c>
      <c r="I154" s="85">
        <f>I155</f>
        <v>3500</v>
      </c>
      <c r="J154" s="85">
        <f t="shared" si="9"/>
        <v>30865</v>
      </c>
      <c r="K154" s="90">
        <f>K155</f>
        <v>19760</v>
      </c>
      <c r="L154" s="90">
        <f t="shared" si="10"/>
        <v>50625</v>
      </c>
      <c r="M154" s="198"/>
      <c r="N154" s="29"/>
      <c r="O154" s="119">
        <f>O155</f>
        <v>5900</v>
      </c>
      <c r="P154" s="90">
        <f t="shared" si="11"/>
        <v>56525</v>
      </c>
    </row>
    <row r="155" spans="1:16" ht="49.5" customHeight="1">
      <c r="A155" s="46" t="s">
        <v>689</v>
      </c>
      <c r="B155" s="67" t="s">
        <v>333</v>
      </c>
      <c r="C155" s="67" t="s">
        <v>264</v>
      </c>
      <c r="D155" s="67"/>
      <c r="E155" s="85">
        <f>E156</f>
        <v>16815</v>
      </c>
      <c r="F155" s="85">
        <f>F156</f>
        <v>550</v>
      </c>
      <c r="G155" s="85">
        <f>G156</f>
        <v>10000</v>
      </c>
      <c r="H155" s="85">
        <f t="shared" si="8"/>
        <v>27365</v>
      </c>
      <c r="I155" s="85">
        <f>I156</f>
        <v>3500</v>
      </c>
      <c r="J155" s="85">
        <f t="shared" si="9"/>
        <v>30865</v>
      </c>
      <c r="K155" s="90">
        <f>K156</f>
        <v>19760</v>
      </c>
      <c r="L155" s="90">
        <f t="shared" si="10"/>
        <v>50625</v>
      </c>
      <c r="M155" s="198"/>
      <c r="N155" s="29"/>
      <c r="O155" s="119">
        <f>O156</f>
        <v>5900</v>
      </c>
      <c r="P155" s="90">
        <f t="shared" si="11"/>
        <v>56525</v>
      </c>
    </row>
    <row r="156" spans="1:16" ht="23.25" customHeight="1">
      <c r="A156" s="46" t="s">
        <v>288</v>
      </c>
      <c r="B156" s="67" t="s">
        <v>333</v>
      </c>
      <c r="C156" s="67"/>
      <c r="D156" s="67"/>
      <c r="E156" s="85">
        <f>E157</f>
        <v>16815</v>
      </c>
      <c r="F156" s="85">
        <f>F157</f>
        <v>550</v>
      </c>
      <c r="G156" s="85">
        <f>G157</f>
        <v>10000</v>
      </c>
      <c r="H156" s="85">
        <f t="shared" si="8"/>
        <v>27365</v>
      </c>
      <c r="I156" s="91">
        <v>3500</v>
      </c>
      <c r="J156" s="70">
        <f t="shared" si="9"/>
        <v>30865</v>
      </c>
      <c r="K156" s="91">
        <f>K157</f>
        <v>19760</v>
      </c>
      <c r="L156" s="90">
        <f t="shared" si="10"/>
        <v>50625</v>
      </c>
      <c r="M156" s="223"/>
      <c r="N156" s="119"/>
      <c r="O156" s="119">
        <f>O157</f>
        <v>5900</v>
      </c>
      <c r="P156" s="90">
        <f t="shared" si="11"/>
        <v>56525</v>
      </c>
    </row>
    <row r="157" spans="1:16" ht="48" customHeight="1">
      <c r="A157" s="46" t="s">
        <v>689</v>
      </c>
      <c r="B157" s="67" t="s">
        <v>333</v>
      </c>
      <c r="C157" s="69" t="s">
        <v>264</v>
      </c>
      <c r="D157" s="67"/>
      <c r="E157" s="85">
        <f>E158+E165+E163</f>
        <v>16815</v>
      </c>
      <c r="F157" s="85">
        <f>F158+F165+F163</f>
        <v>550</v>
      </c>
      <c r="G157" s="85">
        <f>G158</f>
        <v>10000</v>
      </c>
      <c r="H157" s="85">
        <f t="shared" si="8"/>
        <v>27365</v>
      </c>
      <c r="I157" s="91">
        <v>3500</v>
      </c>
      <c r="J157" s="70">
        <f t="shared" si="9"/>
        <v>30865</v>
      </c>
      <c r="K157" s="91">
        <f>K158</f>
        <v>19760</v>
      </c>
      <c r="L157" s="91">
        <f t="shared" si="10"/>
        <v>50625</v>
      </c>
      <c r="M157" s="198"/>
      <c r="N157" s="29"/>
      <c r="O157" s="29">
        <f>O158</f>
        <v>5900</v>
      </c>
      <c r="P157" s="91">
        <f t="shared" si="11"/>
        <v>56525</v>
      </c>
    </row>
    <row r="158" spans="1:16" ht="33.75" customHeight="1">
      <c r="A158" s="48" t="s">
        <v>501</v>
      </c>
      <c r="B158" s="99" t="s">
        <v>112</v>
      </c>
      <c r="C158" s="75" t="s">
        <v>406</v>
      </c>
      <c r="D158" s="75"/>
      <c r="E158" s="92">
        <f>E159+E160+E161+E162</f>
        <v>16315</v>
      </c>
      <c r="F158" s="92">
        <f t="shared" ref="F158" si="12">F159+F160+F161+F162</f>
        <v>550</v>
      </c>
      <c r="G158" s="92">
        <f>G159+G160</f>
        <v>10000</v>
      </c>
      <c r="H158" s="85">
        <f t="shared" si="8"/>
        <v>26865</v>
      </c>
      <c r="I158" s="91">
        <v>3500</v>
      </c>
      <c r="J158" s="70">
        <f t="shared" si="9"/>
        <v>30365</v>
      </c>
      <c r="K158" s="91">
        <f>K159</f>
        <v>19760</v>
      </c>
      <c r="L158" s="91">
        <f t="shared" si="10"/>
        <v>50125</v>
      </c>
      <c r="M158" s="198"/>
      <c r="N158" s="29"/>
      <c r="O158" s="29">
        <f>O159</f>
        <v>5900</v>
      </c>
      <c r="P158" s="91">
        <f t="shared" si="11"/>
        <v>56025</v>
      </c>
    </row>
    <row r="159" spans="1:16" ht="27" customHeight="1">
      <c r="A159" s="52" t="s">
        <v>502</v>
      </c>
      <c r="B159" s="99" t="s">
        <v>112</v>
      </c>
      <c r="C159" s="75" t="s">
        <v>406</v>
      </c>
      <c r="D159" s="75" t="s">
        <v>191</v>
      </c>
      <c r="E159" s="92">
        <v>10815</v>
      </c>
      <c r="F159" s="91">
        <v>3550</v>
      </c>
      <c r="G159" s="91">
        <v>5500</v>
      </c>
      <c r="H159" s="85">
        <f t="shared" si="8"/>
        <v>19865</v>
      </c>
      <c r="I159" s="91">
        <v>3500</v>
      </c>
      <c r="J159" s="85">
        <f t="shared" si="9"/>
        <v>23365</v>
      </c>
      <c r="K159" s="90">
        <v>19760</v>
      </c>
      <c r="L159" s="90">
        <f t="shared" si="10"/>
        <v>43125</v>
      </c>
      <c r="M159" s="198"/>
      <c r="N159" s="29"/>
      <c r="O159" s="29">
        <v>5900</v>
      </c>
      <c r="P159" s="91">
        <f t="shared" si="11"/>
        <v>49025</v>
      </c>
    </row>
    <row r="160" spans="1:16" ht="38.25" hidden="1" customHeight="1">
      <c r="A160" s="33" t="s">
        <v>192</v>
      </c>
      <c r="B160" s="99" t="s">
        <v>112</v>
      </c>
      <c r="C160" s="69" t="s">
        <v>406</v>
      </c>
      <c r="D160" s="75" t="s">
        <v>583</v>
      </c>
      <c r="E160" s="92">
        <v>3000</v>
      </c>
      <c r="F160" s="91">
        <v>-3000</v>
      </c>
      <c r="G160" s="91">
        <v>4500</v>
      </c>
      <c r="H160" s="85">
        <f t="shared" si="8"/>
        <v>4500</v>
      </c>
      <c r="I160" s="91"/>
      <c r="J160" s="85">
        <f t="shared" si="9"/>
        <v>4500</v>
      </c>
      <c r="K160" s="91"/>
      <c r="L160" s="91">
        <f t="shared" si="10"/>
        <v>4500</v>
      </c>
      <c r="M160" s="198"/>
      <c r="N160" s="29"/>
      <c r="O160" s="29"/>
      <c r="P160" s="91">
        <f t="shared" si="11"/>
        <v>4500</v>
      </c>
    </row>
    <row r="161" spans="1:16" ht="44.25" hidden="1" customHeight="1">
      <c r="A161" s="33" t="s">
        <v>737</v>
      </c>
      <c r="B161" s="99" t="s">
        <v>112</v>
      </c>
      <c r="C161" s="69" t="s">
        <v>727</v>
      </c>
      <c r="D161" s="75" t="s">
        <v>191</v>
      </c>
      <c r="E161" s="92">
        <v>2000</v>
      </c>
      <c r="F161" s="91"/>
      <c r="G161" s="91"/>
      <c r="H161" s="85">
        <f t="shared" si="8"/>
        <v>2000</v>
      </c>
      <c r="I161" s="91"/>
      <c r="J161" s="85">
        <f t="shared" si="9"/>
        <v>2000</v>
      </c>
      <c r="K161" s="91"/>
      <c r="L161" s="91">
        <f t="shared" si="10"/>
        <v>2000</v>
      </c>
      <c r="M161" s="198">
        <v>2000</v>
      </c>
      <c r="N161" s="29"/>
      <c r="O161" s="29"/>
      <c r="P161" s="91">
        <f t="shared" si="11"/>
        <v>2000</v>
      </c>
    </row>
    <row r="162" spans="1:16" ht="31.5" hidden="1" customHeight="1">
      <c r="A162" s="33" t="s">
        <v>728</v>
      </c>
      <c r="B162" s="99" t="s">
        <v>112</v>
      </c>
      <c r="C162" s="69" t="s">
        <v>729</v>
      </c>
      <c r="D162" s="75" t="s">
        <v>191</v>
      </c>
      <c r="E162" s="92">
        <v>500</v>
      </c>
      <c r="F162" s="91"/>
      <c r="G162" s="91"/>
      <c r="H162" s="85">
        <f t="shared" si="8"/>
        <v>500</v>
      </c>
      <c r="I162" s="91"/>
      <c r="J162" s="85">
        <f t="shared" si="9"/>
        <v>500</v>
      </c>
      <c r="K162" s="91"/>
      <c r="L162" s="91">
        <f t="shared" si="10"/>
        <v>500</v>
      </c>
      <c r="M162" s="198">
        <v>500</v>
      </c>
      <c r="N162" s="29"/>
      <c r="O162" s="29"/>
      <c r="P162" s="91">
        <f t="shared" si="11"/>
        <v>500</v>
      </c>
    </row>
    <row r="163" spans="1:16" ht="27.75" hidden="1" customHeight="1">
      <c r="A163" s="33" t="s">
        <v>209</v>
      </c>
      <c r="B163" s="99" t="s">
        <v>112</v>
      </c>
      <c r="C163" s="69" t="s">
        <v>505</v>
      </c>
      <c r="D163" s="69"/>
      <c r="E163" s="70">
        <f>E164</f>
        <v>500</v>
      </c>
      <c r="F163" s="91"/>
      <c r="G163" s="91"/>
      <c r="H163" s="85">
        <f t="shared" si="8"/>
        <v>500</v>
      </c>
      <c r="I163" s="91"/>
      <c r="J163" s="85">
        <f t="shared" si="9"/>
        <v>500</v>
      </c>
      <c r="K163" s="91"/>
      <c r="L163" s="91">
        <f t="shared" si="10"/>
        <v>500</v>
      </c>
      <c r="M163" s="198"/>
      <c r="N163" s="29"/>
      <c r="O163" s="29"/>
      <c r="P163" s="91">
        <f t="shared" si="11"/>
        <v>500</v>
      </c>
    </row>
    <row r="164" spans="1:16" ht="36" hidden="1" customHeight="1">
      <c r="A164" s="33" t="s">
        <v>192</v>
      </c>
      <c r="B164" s="99" t="s">
        <v>112</v>
      </c>
      <c r="C164" s="69" t="s">
        <v>505</v>
      </c>
      <c r="D164" s="69" t="s">
        <v>191</v>
      </c>
      <c r="E164" s="70">
        <v>500</v>
      </c>
      <c r="F164" s="91"/>
      <c r="G164" s="91"/>
      <c r="H164" s="85">
        <f t="shared" si="8"/>
        <v>500</v>
      </c>
      <c r="I164" s="91"/>
      <c r="J164" s="85">
        <f t="shared" si="9"/>
        <v>500</v>
      </c>
      <c r="K164" s="91"/>
      <c r="L164" s="91">
        <f t="shared" si="10"/>
        <v>500</v>
      </c>
      <c r="M164" s="198"/>
      <c r="N164" s="29"/>
      <c r="O164" s="29"/>
      <c r="P164" s="91">
        <f t="shared" si="11"/>
        <v>500</v>
      </c>
    </row>
    <row r="165" spans="1:16" ht="36" hidden="1" customHeight="1">
      <c r="A165" s="48" t="s">
        <v>503</v>
      </c>
      <c r="B165" s="99" t="s">
        <v>112</v>
      </c>
      <c r="C165" s="69" t="s">
        <v>562</v>
      </c>
      <c r="D165" s="69"/>
      <c r="E165" s="70">
        <f>SUM(E166)</f>
        <v>0</v>
      </c>
      <c r="F165" s="91"/>
      <c r="G165" s="91"/>
      <c r="H165" s="85">
        <f t="shared" si="8"/>
        <v>0</v>
      </c>
      <c r="I165" s="91"/>
      <c r="J165" s="85">
        <f t="shared" si="9"/>
        <v>0</v>
      </c>
      <c r="K165" s="91"/>
      <c r="L165" s="91">
        <f t="shared" si="10"/>
        <v>0</v>
      </c>
      <c r="M165" s="198"/>
      <c r="N165" s="29"/>
      <c r="O165" s="29"/>
      <c r="P165" s="91">
        <f t="shared" si="11"/>
        <v>0</v>
      </c>
    </row>
    <row r="166" spans="1:16" ht="36" hidden="1" customHeight="1">
      <c r="A166" s="48" t="s">
        <v>192</v>
      </c>
      <c r="B166" s="99" t="s">
        <v>112</v>
      </c>
      <c r="C166" s="69" t="s">
        <v>504</v>
      </c>
      <c r="D166" s="69" t="s">
        <v>191</v>
      </c>
      <c r="E166" s="70">
        <v>0</v>
      </c>
      <c r="F166" s="91"/>
      <c r="G166" s="91"/>
      <c r="H166" s="85">
        <f t="shared" si="8"/>
        <v>0</v>
      </c>
      <c r="I166" s="91"/>
      <c r="J166" s="85">
        <f t="shared" si="9"/>
        <v>0</v>
      </c>
      <c r="K166" s="91"/>
      <c r="L166" s="91">
        <f t="shared" si="10"/>
        <v>0</v>
      </c>
      <c r="M166" s="198"/>
      <c r="N166" s="29"/>
      <c r="O166" s="29"/>
      <c r="P166" s="91">
        <f t="shared" si="11"/>
        <v>0</v>
      </c>
    </row>
    <row r="167" spans="1:16" ht="36" customHeight="1">
      <c r="A167" s="46" t="s">
        <v>591</v>
      </c>
      <c r="B167" s="67" t="s">
        <v>590</v>
      </c>
      <c r="C167" s="69"/>
      <c r="D167" s="69"/>
      <c r="E167" s="85">
        <f>E168+E173+E175</f>
        <v>20618.099999999999</v>
      </c>
      <c r="F167" s="85">
        <f>F168+F173+F175</f>
        <v>3106.6</v>
      </c>
      <c r="G167" s="85"/>
      <c r="H167" s="85">
        <f t="shared" si="8"/>
        <v>23724.699999999997</v>
      </c>
      <c r="I167" s="85">
        <f>I175+I172</f>
        <v>26597.5</v>
      </c>
      <c r="J167" s="85">
        <f>E167+F167+G167+I167</f>
        <v>50322.2</v>
      </c>
      <c r="K167" s="90">
        <f>K172</f>
        <v>5300</v>
      </c>
      <c r="L167" s="90">
        <f t="shared" si="10"/>
        <v>55622.2</v>
      </c>
      <c r="M167" s="198"/>
      <c r="N167" s="90">
        <f>N175</f>
        <v>14099.8</v>
      </c>
      <c r="O167" s="90">
        <f>O172</f>
        <v>11575</v>
      </c>
      <c r="P167" s="90">
        <f t="shared" si="11"/>
        <v>81297</v>
      </c>
    </row>
    <row r="168" spans="1:16" ht="47.25" customHeight="1">
      <c r="A168" s="46" t="s">
        <v>705</v>
      </c>
      <c r="B168" s="67" t="s">
        <v>590</v>
      </c>
      <c r="C168" s="67" t="s">
        <v>589</v>
      </c>
      <c r="D168" s="69"/>
      <c r="E168" s="85">
        <f>E169</f>
        <v>14168.1</v>
      </c>
      <c r="F168" s="85">
        <f>F169</f>
        <v>1482.6</v>
      </c>
      <c r="G168" s="85"/>
      <c r="H168" s="85">
        <f t="shared" si="8"/>
        <v>15650.7</v>
      </c>
      <c r="I168" s="85"/>
      <c r="J168" s="85">
        <f t="shared" si="9"/>
        <v>15650.7</v>
      </c>
      <c r="K168" s="91"/>
      <c r="L168" s="90">
        <f t="shared" si="10"/>
        <v>15650.7</v>
      </c>
      <c r="M168" s="223"/>
      <c r="N168" s="119"/>
      <c r="O168" s="119"/>
      <c r="P168" s="90">
        <f t="shared" si="11"/>
        <v>15650.7</v>
      </c>
    </row>
    <row r="169" spans="1:16" ht="36" customHeight="1">
      <c r="A169" s="48" t="s">
        <v>587</v>
      </c>
      <c r="B169" s="69" t="s">
        <v>590</v>
      </c>
      <c r="C169" s="69" t="s">
        <v>582</v>
      </c>
      <c r="D169" s="69"/>
      <c r="E169" s="70">
        <f>E170+E171</f>
        <v>14168.1</v>
      </c>
      <c r="F169" s="70">
        <f>F170+F171</f>
        <v>1482.6</v>
      </c>
      <c r="G169" s="70"/>
      <c r="H169" s="85">
        <f t="shared" si="8"/>
        <v>15650.7</v>
      </c>
      <c r="I169" s="70"/>
      <c r="J169" s="85">
        <f t="shared" si="9"/>
        <v>15650.7</v>
      </c>
      <c r="K169" s="91"/>
      <c r="L169" s="91">
        <f t="shared" si="10"/>
        <v>15650.7</v>
      </c>
      <c r="M169" s="198"/>
      <c r="N169" s="29"/>
      <c r="O169" s="29"/>
      <c r="P169" s="91">
        <f t="shared" si="11"/>
        <v>15650.7</v>
      </c>
    </row>
    <row r="170" spans="1:16" ht="36" customHeight="1">
      <c r="A170" s="48" t="s">
        <v>588</v>
      </c>
      <c r="B170" s="69" t="s">
        <v>590</v>
      </c>
      <c r="C170" s="69" t="s">
        <v>582</v>
      </c>
      <c r="D170" s="69" t="s">
        <v>191</v>
      </c>
      <c r="E170" s="70">
        <v>2210</v>
      </c>
      <c r="F170" s="91">
        <v>-1110</v>
      </c>
      <c r="G170" s="91"/>
      <c r="H170" s="85">
        <f t="shared" si="8"/>
        <v>1100</v>
      </c>
      <c r="I170" s="91"/>
      <c r="J170" s="85">
        <f t="shared" si="9"/>
        <v>1100</v>
      </c>
      <c r="K170" s="91"/>
      <c r="L170" s="91">
        <f t="shared" si="10"/>
        <v>1100</v>
      </c>
      <c r="M170" s="198"/>
      <c r="N170" s="29"/>
      <c r="O170" s="29"/>
      <c r="P170" s="91">
        <f t="shared" si="11"/>
        <v>1100</v>
      </c>
    </row>
    <row r="171" spans="1:16" ht="24" customHeight="1">
      <c r="A171" s="48" t="s">
        <v>646</v>
      </c>
      <c r="B171" s="69" t="s">
        <v>590</v>
      </c>
      <c r="C171" s="69" t="s">
        <v>582</v>
      </c>
      <c r="D171" s="69" t="s">
        <v>191</v>
      </c>
      <c r="E171" s="70">
        <v>11958.1</v>
      </c>
      <c r="F171" s="91">
        <v>2592.6</v>
      </c>
      <c r="G171" s="91"/>
      <c r="H171" s="85">
        <f t="shared" si="8"/>
        <v>14550.7</v>
      </c>
      <c r="I171" s="91"/>
      <c r="J171" s="85">
        <f t="shared" si="9"/>
        <v>14550.7</v>
      </c>
      <c r="K171" s="91"/>
      <c r="L171" s="91">
        <f t="shared" si="10"/>
        <v>14550.7</v>
      </c>
      <c r="M171" s="198"/>
      <c r="N171" s="29"/>
      <c r="O171" s="29"/>
      <c r="P171" s="91">
        <f t="shared" si="11"/>
        <v>14550.7</v>
      </c>
    </row>
    <row r="172" spans="1:16" ht="41.25" customHeight="1">
      <c r="A172" s="46" t="s">
        <v>689</v>
      </c>
      <c r="B172" s="99" t="s">
        <v>581</v>
      </c>
      <c r="C172" s="69" t="s">
        <v>706</v>
      </c>
      <c r="D172" s="69"/>
      <c r="E172" s="70">
        <f>E173</f>
        <v>1000</v>
      </c>
      <c r="F172" s="70">
        <f>F173</f>
        <v>560</v>
      </c>
      <c r="G172" s="70"/>
      <c r="H172" s="85">
        <f t="shared" si="8"/>
        <v>1560</v>
      </c>
      <c r="I172" s="70">
        <f>I173</f>
        <v>3800</v>
      </c>
      <c r="J172" s="85">
        <f t="shared" si="9"/>
        <v>5360</v>
      </c>
      <c r="K172" s="90">
        <f>K173</f>
        <v>5300</v>
      </c>
      <c r="L172" s="90">
        <f t="shared" si="10"/>
        <v>10660</v>
      </c>
      <c r="M172" s="198"/>
      <c r="N172" s="29"/>
      <c r="O172" s="90">
        <f>O173</f>
        <v>11575</v>
      </c>
      <c r="P172" s="90">
        <f t="shared" si="11"/>
        <v>22235</v>
      </c>
    </row>
    <row r="173" spans="1:16" ht="36" customHeight="1">
      <c r="A173" s="33" t="s">
        <v>209</v>
      </c>
      <c r="B173" s="99" t="s">
        <v>581</v>
      </c>
      <c r="C173" s="69" t="s">
        <v>505</v>
      </c>
      <c r="D173" s="69"/>
      <c r="E173" s="70">
        <f>E174</f>
        <v>1000</v>
      </c>
      <c r="F173" s="70">
        <f>F174</f>
        <v>560</v>
      </c>
      <c r="G173" s="70"/>
      <c r="H173" s="85">
        <f t="shared" si="8"/>
        <v>1560</v>
      </c>
      <c r="I173" s="70">
        <f>I174</f>
        <v>3800</v>
      </c>
      <c r="J173" s="70">
        <f t="shared" si="9"/>
        <v>5360</v>
      </c>
      <c r="K173" s="91">
        <f>K174</f>
        <v>5300</v>
      </c>
      <c r="L173" s="91">
        <f t="shared" si="10"/>
        <v>10660</v>
      </c>
      <c r="M173" s="198"/>
      <c r="N173" s="29"/>
      <c r="O173" s="91">
        <f>O174</f>
        <v>11575</v>
      </c>
      <c r="P173" s="91">
        <f t="shared" si="11"/>
        <v>22235</v>
      </c>
    </row>
    <row r="174" spans="1:16" ht="31.5" customHeight="1">
      <c r="A174" s="48" t="s">
        <v>192</v>
      </c>
      <c r="B174" s="99" t="s">
        <v>581</v>
      </c>
      <c r="C174" s="69" t="s">
        <v>505</v>
      </c>
      <c r="D174" s="69" t="s">
        <v>191</v>
      </c>
      <c r="E174" s="70">
        <v>1000</v>
      </c>
      <c r="F174" s="91">
        <v>560</v>
      </c>
      <c r="G174" s="91"/>
      <c r="H174" s="85">
        <f t="shared" si="8"/>
        <v>1560</v>
      </c>
      <c r="I174" s="91">
        <v>3800</v>
      </c>
      <c r="J174" s="70">
        <f t="shared" si="9"/>
        <v>5360</v>
      </c>
      <c r="K174" s="91">
        <v>5300</v>
      </c>
      <c r="L174" s="91">
        <f t="shared" si="10"/>
        <v>10660</v>
      </c>
      <c r="M174" s="198"/>
      <c r="N174" s="29"/>
      <c r="O174" s="235">
        <v>11575</v>
      </c>
      <c r="P174" s="91">
        <f>L174+N174+O174</f>
        <v>22235</v>
      </c>
    </row>
    <row r="175" spans="1:16" ht="40.5" customHeight="1">
      <c r="A175" s="46" t="s">
        <v>622</v>
      </c>
      <c r="B175" s="81" t="s">
        <v>581</v>
      </c>
      <c r="C175" s="67"/>
      <c r="D175" s="67"/>
      <c r="E175" s="85">
        <f>E176+E178</f>
        <v>5450</v>
      </c>
      <c r="F175" s="85">
        <f>F176+F178</f>
        <v>1064</v>
      </c>
      <c r="G175" s="85"/>
      <c r="H175" s="85">
        <f t="shared" si="8"/>
        <v>6514</v>
      </c>
      <c r="I175" s="90">
        <f>I176</f>
        <v>22797.5</v>
      </c>
      <c r="J175" s="85">
        <f t="shared" si="9"/>
        <v>29311.5</v>
      </c>
      <c r="K175" s="91"/>
      <c r="L175" s="90">
        <f t="shared" si="10"/>
        <v>29311.5</v>
      </c>
      <c r="M175" s="223"/>
      <c r="N175" s="90">
        <f>N176</f>
        <v>14099.8</v>
      </c>
      <c r="O175" s="119"/>
      <c r="P175" s="90">
        <f t="shared" si="11"/>
        <v>43411.3</v>
      </c>
    </row>
    <row r="176" spans="1:16" ht="36" customHeight="1">
      <c r="A176" s="48" t="s">
        <v>660</v>
      </c>
      <c r="B176" s="99" t="s">
        <v>581</v>
      </c>
      <c r="C176" s="69" t="s">
        <v>654</v>
      </c>
      <c r="D176" s="69"/>
      <c r="E176" s="70">
        <v>0</v>
      </c>
      <c r="F176" s="91"/>
      <c r="G176" s="91"/>
      <c r="H176" s="70">
        <f t="shared" si="8"/>
        <v>0</v>
      </c>
      <c r="I176" s="91">
        <v>22797.5</v>
      </c>
      <c r="J176" s="70">
        <f t="shared" si="9"/>
        <v>22797.5</v>
      </c>
      <c r="K176" s="91"/>
      <c r="L176" s="91">
        <f t="shared" si="10"/>
        <v>22797.5</v>
      </c>
      <c r="M176" s="198"/>
      <c r="N176" s="91">
        <f>N179</f>
        <v>14099.8</v>
      </c>
      <c r="O176" s="29"/>
      <c r="P176" s="91">
        <f t="shared" si="11"/>
        <v>36897.300000000003</v>
      </c>
    </row>
    <row r="177" spans="1:16" ht="36" customHeight="1">
      <c r="A177" s="48" t="s">
        <v>646</v>
      </c>
      <c r="B177" s="99" t="s">
        <v>581</v>
      </c>
      <c r="C177" s="69" t="s">
        <v>627</v>
      </c>
      <c r="D177" s="69" t="s">
        <v>191</v>
      </c>
      <c r="E177" s="70"/>
      <c r="F177" s="91"/>
      <c r="G177" s="91"/>
      <c r="H177" s="70"/>
      <c r="I177" s="91">
        <v>22797.5</v>
      </c>
      <c r="J177" s="70">
        <f t="shared" si="9"/>
        <v>22797.5</v>
      </c>
      <c r="K177" s="91"/>
      <c r="L177" s="91">
        <f t="shared" si="10"/>
        <v>22797.5</v>
      </c>
      <c r="M177" s="198"/>
      <c r="N177" s="29"/>
      <c r="O177" s="29"/>
      <c r="P177" s="91">
        <f t="shared" si="11"/>
        <v>22797.5</v>
      </c>
    </row>
    <row r="178" spans="1:16" ht="32.25" customHeight="1">
      <c r="A178" s="48" t="s">
        <v>645</v>
      </c>
      <c r="B178" s="99" t="s">
        <v>581</v>
      </c>
      <c r="C178" s="69" t="s">
        <v>628</v>
      </c>
      <c r="D178" s="69" t="s">
        <v>191</v>
      </c>
      <c r="E178" s="70">
        <v>5450</v>
      </c>
      <c r="F178" s="91">
        <v>1064</v>
      </c>
      <c r="G178" s="91"/>
      <c r="H178" s="70">
        <f t="shared" si="8"/>
        <v>6514</v>
      </c>
      <c r="I178" s="91"/>
      <c r="J178" s="70">
        <f t="shared" si="9"/>
        <v>6514</v>
      </c>
      <c r="K178" s="91"/>
      <c r="L178" s="91">
        <f t="shared" si="10"/>
        <v>6514</v>
      </c>
      <c r="M178" s="198"/>
      <c r="N178" s="29"/>
      <c r="O178" s="29"/>
      <c r="P178" s="91">
        <f t="shared" si="11"/>
        <v>6514</v>
      </c>
    </row>
    <row r="179" spans="1:16" ht="32.25" customHeight="1">
      <c r="A179" s="48" t="s">
        <v>646</v>
      </c>
      <c r="B179" s="99" t="s">
        <v>581</v>
      </c>
      <c r="C179" s="69" t="s">
        <v>796</v>
      </c>
      <c r="D179" s="69" t="s">
        <v>191</v>
      </c>
      <c r="E179" s="70"/>
      <c r="F179" s="91"/>
      <c r="G179" s="91"/>
      <c r="H179" s="70"/>
      <c r="I179" s="91"/>
      <c r="J179" s="70"/>
      <c r="K179" s="91"/>
      <c r="L179" s="91"/>
      <c r="M179" s="198"/>
      <c r="N179" s="91">
        <v>14099.8</v>
      </c>
      <c r="O179" s="29"/>
      <c r="P179" s="91">
        <f t="shared" si="11"/>
        <v>14099.8</v>
      </c>
    </row>
    <row r="180" spans="1:16" ht="25.5" customHeight="1">
      <c r="A180" s="43" t="s">
        <v>163</v>
      </c>
      <c r="B180" s="67" t="s">
        <v>162</v>
      </c>
      <c r="C180" s="67"/>
      <c r="D180" s="67"/>
      <c r="E180" s="85">
        <f>SUM(E181,E192,E220,E225,E208)</f>
        <v>492564</v>
      </c>
      <c r="F180" s="85">
        <f>SUM(F181,F192,F220,F225,F208)</f>
        <v>34014.315999999999</v>
      </c>
      <c r="G180" s="85">
        <f>G181+G192</f>
        <v>13348.5</v>
      </c>
      <c r="H180" s="85">
        <f t="shared" si="8"/>
        <v>539926.81599999999</v>
      </c>
      <c r="I180" s="85">
        <f>I181+I192</f>
        <v>0</v>
      </c>
      <c r="J180" s="85">
        <f t="shared" si="9"/>
        <v>539926.81599999999</v>
      </c>
      <c r="K180" s="90">
        <f>K181+K192+K208</f>
        <v>22100</v>
      </c>
      <c r="L180" s="90">
        <f t="shared" si="10"/>
        <v>562026.81599999999</v>
      </c>
      <c r="M180" s="198"/>
      <c r="N180" s="90">
        <f>N192</f>
        <v>4474.3999999999996</v>
      </c>
      <c r="O180" s="119">
        <f>O192</f>
        <v>753</v>
      </c>
      <c r="P180" s="90">
        <f t="shared" si="11"/>
        <v>567254.21600000001</v>
      </c>
    </row>
    <row r="181" spans="1:16" ht="23.25" hidden="1" customHeight="1">
      <c r="A181" s="46" t="s">
        <v>290</v>
      </c>
      <c r="B181" s="67" t="s">
        <v>335</v>
      </c>
      <c r="C181" s="67"/>
      <c r="D181" s="67"/>
      <c r="E181" s="85">
        <f>SUM(E182)</f>
        <v>158631</v>
      </c>
      <c r="F181" s="91"/>
      <c r="G181" s="91">
        <f>G182</f>
        <v>3824.5</v>
      </c>
      <c r="H181" s="85">
        <f t="shared" si="8"/>
        <v>162455.5</v>
      </c>
      <c r="I181" s="91">
        <f>I182</f>
        <v>-5600</v>
      </c>
      <c r="J181" s="85">
        <f t="shared" si="9"/>
        <v>156855.5</v>
      </c>
      <c r="K181" s="90">
        <f>K182</f>
        <v>6214</v>
      </c>
      <c r="L181" s="90">
        <f t="shared" si="10"/>
        <v>163069.5</v>
      </c>
      <c r="M181" s="198"/>
      <c r="N181" s="29"/>
      <c r="O181" s="29"/>
      <c r="P181" s="91">
        <f t="shared" si="11"/>
        <v>163069.5</v>
      </c>
    </row>
    <row r="182" spans="1:16" ht="41.25" hidden="1" customHeight="1">
      <c r="A182" s="111" t="s">
        <v>685</v>
      </c>
      <c r="B182" s="67" t="s">
        <v>335</v>
      </c>
      <c r="C182" s="67" t="s">
        <v>265</v>
      </c>
      <c r="D182" s="69"/>
      <c r="E182" s="85">
        <f>SUM(E183)</f>
        <v>158631</v>
      </c>
      <c r="F182" s="91"/>
      <c r="G182" s="91">
        <f>G183</f>
        <v>3824.5</v>
      </c>
      <c r="H182" s="85">
        <f t="shared" si="8"/>
        <v>162455.5</v>
      </c>
      <c r="I182" s="91">
        <f>I183</f>
        <v>-5600</v>
      </c>
      <c r="J182" s="85">
        <f t="shared" si="9"/>
        <v>156855.5</v>
      </c>
      <c r="K182" s="90">
        <f>K183</f>
        <v>6214</v>
      </c>
      <c r="L182" s="90">
        <f t="shared" si="10"/>
        <v>163069.5</v>
      </c>
      <c r="M182" s="198"/>
      <c r="N182" s="29"/>
      <c r="O182" s="29"/>
      <c r="P182" s="91">
        <f t="shared" si="11"/>
        <v>163069.5</v>
      </c>
    </row>
    <row r="183" spans="1:16" ht="24.75" hidden="1" customHeight="1">
      <c r="A183" s="20" t="s">
        <v>14</v>
      </c>
      <c r="B183" s="67" t="s">
        <v>335</v>
      </c>
      <c r="C183" s="67" t="s">
        <v>266</v>
      </c>
      <c r="D183" s="67"/>
      <c r="E183" s="85">
        <f>SUM(E184)</f>
        <v>158631</v>
      </c>
      <c r="F183" s="91"/>
      <c r="G183" s="91">
        <f>G184</f>
        <v>3824.5</v>
      </c>
      <c r="H183" s="85">
        <f t="shared" si="8"/>
        <v>162455.5</v>
      </c>
      <c r="I183" s="91">
        <f>I184</f>
        <v>-5600</v>
      </c>
      <c r="J183" s="85">
        <f t="shared" si="9"/>
        <v>156855.5</v>
      </c>
      <c r="K183" s="90">
        <f>K184</f>
        <v>6214</v>
      </c>
      <c r="L183" s="90">
        <f t="shared" si="10"/>
        <v>163069.5</v>
      </c>
      <c r="M183" s="198"/>
      <c r="N183" s="29"/>
      <c r="O183" s="29"/>
      <c r="P183" s="91">
        <f t="shared" si="11"/>
        <v>163069.5</v>
      </c>
    </row>
    <row r="184" spans="1:16" s="9" customFormat="1" ht="38.25" hidden="1" customHeight="1">
      <c r="A184" s="47" t="s">
        <v>384</v>
      </c>
      <c r="B184" s="69" t="s">
        <v>335</v>
      </c>
      <c r="C184" s="69" t="s">
        <v>407</v>
      </c>
      <c r="D184" s="67"/>
      <c r="E184" s="70">
        <f>SUM(E185,E188,)</f>
        <v>158631</v>
      </c>
      <c r="F184" s="148"/>
      <c r="G184" s="90">
        <f>G188</f>
        <v>3824.5</v>
      </c>
      <c r="H184" s="85">
        <f t="shared" si="8"/>
        <v>162455.5</v>
      </c>
      <c r="I184" s="90">
        <f>I188</f>
        <v>-5600</v>
      </c>
      <c r="J184" s="70">
        <f t="shared" si="9"/>
        <v>156855.5</v>
      </c>
      <c r="K184" s="91">
        <f>K188</f>
        <v>6214</v>
      </c>
      <c r="L184" s="91">
        <f t="shared" si="10"/>
        <v>163069.5</v>
      </c>
      <c r="M184" s="227"/>
      <c r="N184" s="234"/>
      <c r="O184" s="234"/>
      <c r="P184" s="91">
        <f t="shared" si="11"/>
        <v>163069.5</v>
      </c>
    </row>
    <row r="185" spans="1:16" s="12" customFormat="1" ht="65.25" hidden="1" customHeight="1">
      <c r="A185" s="47" t="s">
        <v>274</v>
      </c>
      <c r="B185" s="69" t="s">
        <v>335</v>
      </c>
      <c r="C185" s="69" t="s">
        <v>408</v>
      </c>
      <c r="D185" s="69"/>
      <c r="E185" s="70">
        <f>E186+E187</f>
        <v>90788</v>
      </c>
      <c r="F185" s="148"/>
      <c r="G185" s="148"/>
      <c r="H185" s="85">
        <f t="shared" si="8"/>
        <v>90788</v>
      </c>
      <c r="I185" s="148"/>
      <c r="J185" s="70">
        <f t="shared" si="9"/>
        <v>90788</v>
      </c>
      <c r="K185" s="147"/>
      <c r="L185" s="91">
        <f t="shared" si="10"/>
        <v>90788</v>
      </c>
      <c r="M185" s="228"/>
      <c r="N185" s="234"/>
      <c r="O185" s="234"/>
      <c r="P185" s="91">
        <f t="shared" si="11"/>
        <v>90788</v>
      </c>
    </row>
    <row r="186" spans="1:16" s="12" customFormat="1" ht="21.75" hidden="1" customHeight="1">
      <c r="A186" s="33" t="s">
        <v>584</v>
      </c>
      <c r="B186" s="68" t="s">
        <v>335</v>
      </c>
      <c r="C186" s="69" t="s">
        <v>408</v>
      </c>
      <c r="D186" s="69" t="s">
        <v>537</v>
      </c>
      <c r="E186" s="70">
        <v>89856.4</v>
      </c>
      <c r="F186" s="148"/>
      <c r="G186" s="148"/>
      <c r="H186" s="85">
        <f t="shared" si="8"/>
        <v>89856.4</v>
      </c>
      <c r="I186" s="148"/>
      <c r="J186" s="70">
        <f t="shared" si="9"/>
        <v>89856.4</v>
      </c>
      <c r="K186" s="148"/>
      <c r="L186" s="91">
        <f t="shared" si="10"/>
        <v>89856.4</v>
      </c>
      <c r="M186" s="228"/>
      <c r="N186" s="234"/>
      <c r="O186" s="234"/>
      <c r="P186" s="91">
        <f t="shared" si="11"/>
        <v>89856.4</v>
      </c>
    </row>
    <row r="187" spans="1:16" s="12" customFormat="1" ht="20.25" hidden="1" customHeight="1">
      <c r="A187" s="33" t="s">
        <v>145</v>
      </c>
      <c r="B187" s="68" t="s">
        <v>335</v>
      </c>
      <c r="C187" s="67" t="s">
        <v>593</v>
      </c>
      <c r="D187" s="69" t="s">
        <v>537</v>
      </c>
      <c r="E187" s="70">
        <v>931.6</v>
      </c>
      <c r="F187" s="148"/>
      <c r="G187" s="148"/>
      <c r="H187" s="85">
        <f t="shared" si="8"/>
        <v>931.6</v>
      </c>
      <c r="I187" s="148"/>
      <c r="J187" s="70">
        <f t="shared" si="9"/>
        <v>931.6</v>
      </c>
      <c r="K187" s="148"/>
      <c r="L187" s="91">
        <f t="shared" si="10"/>
        <v>931.6</v>
      </c>
      <c r="M187" s="228"/>
      <c r="N187" s="234"/>
      <c r="O187" s="234"/>
      <c r="P187" s="91">
        <f t="shared" si="11"/>
        <v>931.6</v>
      </c>
    </row>
    <row r="188" spans="1:16" s="12" customFormat="1" ht="43.5" hidden="1" customHeight="1">
      <c r="A188" s="47" t="s">
        <v>338</v>
      </c>
      <c r="B188" s="69" t="s">
        <v>335</v>
      </c>
      <c r="C188" s="69" t="s">
        <v>517</v>
      </c>
      <c r="D188" s="69"/>
      <c r="E188" s="70">
        <f>E189+E190+E191</f>
        <v>67843</v>
      </c>
      <c r="F188" s="148"/>
      <c r="G188" s="90">
        <f>G190</f>
        <v>3824.5</v>
      </c>
      <c r="H188" s="85">
        <f t="shared" si="8"/>
        <v>71667.5</v>
      </c>
      <c r="I188" s="90">
        <f>I190+I191</f>
        <v>-5600</v>
      </c>
      <c r="J188" s="85">
        <f t="shared" si="9"/>
        <v>66067.5</v>
      </c>
      <c r="K188" s="90">
        <f>K190</f>
        <v>6214</v>
      </c>
      <c r="L188" s="90">
        <f t="shared" si="10"/>
        <v>72281.5</v>
      </c>
      <c r="M188" s="228"/>
      <c r="N188" s="234"/>
      <c r="O188" s="234"/>
      <c r="P188" s="91">
        <f t="shared" si="11"/>
        <v>72281.5</v>
      </c>
    </row>
    <row r="189" spans="1:16" s="13" customFormat="1" ht="26.25" hidden="1" customHeight="1">
      <c r="A189" s="47" t="s">
        <v>584</v>
      </c>
      <c r="B189" s="99" t="s">
        <v>470</v>
      </c>
      <c r="C189" s="69" t="s">
        <v>409</v>
      </c>
      <c r="D189" s="69" t="s">
        <v>537</v>
      </c>
      <c r="E189" s="70">
        <v>26600</v>
      </c>
      <c r="F189" s="90"/>
      <c r="G189" s="90"/>
      <c r="H189" s="85">
        <f t="shared" si="8"/>
        <v>26600</v>
      </c>
      <c r="I189" s="90"/>
      <c r="J189" s="70">
        <f t="shared" si="9"/>
        <v>26600</v>
      </c>
      <c r="K189" s="91"/>
      <c r="L189" s="91">
        <f t="shared" si="10"/>
        <v>26600</v>
      </c>
      <c r="M189" s="229"/>
      <c r="N189" s="119"/>
      <c r="O189" s="119"/>
      <c r="P189" s="91">
        <f t="shared" si="11"/>
        <v>26600</v>
      </c>
    </row>
    <row r="190" spans="1:16" s="13" customFormat="1" ht="26.25" hidden="1" customHeight="1">
      <c r="A190" s="47" t="s">
        <v>145</v>
      </c>
      <c r="B190" s="99" t="s">
        <v>470</v>
      </c>
      <c r="C190" s="69" t="s">
        <v>452</v>
      </c>
      <c r="D190" s="69" t="s">
        <v>537</v>
      </c>
      <c r="E190" s="70">
        <v>30304</v>
      </c>
      <c r="F190" s="90"/>
      <c r="G190" s="90">
        <v>3824.5</v>
      </c>
      <c r="H190" s="85">
        <f t="shared" si="8"/>
        <v>34128.5</v>
      </c>
      <c r="I190" s="90">
        <v>-4000</v>
      </c>
      <c r="J190" s="70">
        <f t="shared" si="9"/>
        <v>30128.5</v>
      </c>
      <c r="K190" s="91">
        <v>6214</v>
      </c>
      <c r="L190" s="91">
        <f t="shared" si="10"/>
        <v>36342.5</v>
      </c>
      <c r="M190" s="229"/>
      <c r="N190" s="119"/>
      <c r="O190" s="119"/>
      <c r="P190" s="91">
        <f t="shared" si="11"/>
        <v>36342.5</v>
      </c>
    </row>
    <row r="191" spans="1:16" s="13" customFormat="1" ht="26.25" hidden="1" customHeight="1">
      <c r="A191" s="33" t="s">
        <v>637</v>
      </c>
      <c r="B191" s="99" t="s">
        <v>470</v>
      </c>
      <c r="C191" s="69" t="s">
        <v>636</v>
      </c>
      <c r="D191" s="69" t="s">
        <v>537</v>
      </c>
      <c r="E191" s="112">
        <v>10939</v>
      </c>
      <c r="F191" s="90"/>
      <c r="G191" s="90"/>
      <c r="H191" s="85">
        <f t="shared" si="8"/>
        <v>10939</v>
      </c>
      <c r="I191" s="90">
        <v>-1600</v>
      </c>
      <c r="J191" s="70">
        <f t="shared" si="9"/>
        <v>9339</v>
      </c>
      <c r="K191" s="91"/>
      <c r="L191" s="91">
        <f t="shared" si="10"/>
        <v>9339</v>
      </c>
      <c r="M191" s="229"/>
      <c r="N191" s="119"/>
      <c r="O191" s="119"/>
      <c r="P191" s="91">
        <f t="shared" si="11"/>
        <v>9339</v>
      </c>
    </row>
    <row r="192" spans="1:16" s="13" customFormat="1" ht="21" customHeight="1">
      <c r="A192" s="43" t="s">
        <v>291</v>
      </c>
      <c r="B192" s="67" t="s">
        <v>336</v>
      </c>
      <c r="C192" s="67"/>
      <c r="D192" s="67"/>
      <c r="E192" s="85">
        <f>SUM(E193)+E207</f>
        <v>263646</v>
      </c>
      <c r="F192" s="85">
        <f>SUM(F193)+F207</f>
        <v>34014.315999999999</v>
      </c>
      <c r="G192" s="85">
        <f>G193</f>
        <v>9524</v>
      </c>
      <c r="H192" s="85">
        <f t="shared" si="8"/>
        <v>307184.31599999999</v>
      </c>
      <c r="I192" s="85">
        <f>I193</f>
        <v>5600</v>
      </c>
      <c r="J192" s="85">
        <f t="shared" si="9"/>
        <v>312784.31599999999</v>
      </c>
      <c r="K192" s="90">
        <f>K200+K206</f>
        <v>14667</v>
      </c>
      <c r="L192" s="90">
        <f t="shared" si="10"/>
        <v>327451.31599999999</v>
      </c>
      <c r="M192" s="229"/>
      <c r="N192" s="90">
        <f>N193</f>
        <v>4474.3999999999996</v>
      </c>
      <c r="O192" s="119">
        <f>O206</f>
        <v>753</v>
      </c>
      <c r="P192" s="90">
        <f t="shared" si="11"/>
        <v>332678.71600000001</v>
      </c>
    </row>
    <row r="193" spans="1:16" s="13" customFormat="1" ht="24" customHeight="1">
      <c r="A193" s="43" t="s">
        <v>201</v>
      </c>
      <c r="B193" s="67" t="s">
        <v>336</v>
      </c>
      <c r="C193" s="67" t="s">
        <v>345</v>
      </c>
      <c r="D193" s="67"/>
      <c r="E193" s="85">
        <f>SUM(E194)+E202</f>
        <v>262646</v>
      </c>
      <c r="F193" s="85">
        <f>SUM(F194)+F202</f>
        <v>34014.315999999999</v>
      </c>
      <c r="G193" s="85">
        <f>G194</f>
        <v>9524</v>
      </c>
      <c r="H193" s="85">
        <f t="shared" si="8"/>
        <v>306184.31599999999</v>
      </c>
      <c r="I193" s="85">
        <f>I194</f>
        <v>5600</v>
      </c>
      <c r="J193" s="85">
        <f t="shared" si="9"/>
        <v>311784.31599999999</v>
      </c>
      <c r="K193" s="90">
        <f>K194</f>
        <v>14167</v>
      </c>
      <c r="L193" s="90">
        <f t="shared" si="10"/>
        <v>325951.31599999999</v>
      </c>
      <c r="M193" s="229"/>
      <c r="N193" s="90">
        <f>N205</f>
        <v>4474.3999999999996</v>
      </c>
      <c r="O193" s="119"/>
      <c r="P193" s="90">
        <f t="shared" si="11"/>
        <v>330425.71600000001</v>
      </c>
    </row>
    <row r="194" spans="1:16" s="13" customFormat="1" ht="47.25" customHeight="1">
      <c r="A194" s="47" t="s">
        <v>385</v>
      </c>
      <c r="B194" s="69" t="s">
        <v>336</v>
      </c>
      <c r="C194" s="69" t="s">
        <v>410</v>
      </c>
      <c r="D194" s="67"/>
      <c r="E194" s="70">
        <f>SUM(E195,E198)</f>
        <v>262646</v>
      </c>
      <c r="F194" s="70">
        <f t="shared" ref="F194" si="13">SUM(F195,F198)</f>
        <v>0</v>
      </c>
      <c r="G194" s="70">
        <f>G198</f>
        <v>9524</v>
      </c>
      <c r="H194" s="85">
        <f t="shared" si="8"/>
        <v>272170</v>
      </c>
      <c r="I194" s="70">
        <f>I198</f>
        <v>5600</v>
      </c>
      <c r="J194" s="70">
        <f t="shared" si="9"/>
        <v>277770</v>
      </c>
      <c r="K194" s="91">
        <f>K198</f>
        <v>14167</v>
      </c>
      <c r="L194" s="91">
        <f t="shared" si="10"/>
        <v>291937</v>
      </c>
      <c r="M194" s="229"/>
      <c r="N194" s="119"/>
      <c r="O194" s="119"/>
      <c r="P194" s="91">
        <f t="shared" si="11"/>
        <v>291937</v>
      </c>
    </row>
    <row r="195" spans="1:16" s="4" customFormat="1" ht="78" customHeight="1">
      <c r="A195" s="47" t="s">
        <v>275</v>
      </c>
      <c r="B195" s="69" t="s">
        <v>336</v>
      </c>
      <c r="C195" s="69" t="s">
        <v>411</v>
      </c>
      <c r="D195" s="69"/>
      <c r="E195" s="70">
        <f>E196+E197</f>
        <v>165851</v>
      </c>
      <c r="F195" s="90"/>
      <c r="G195" s="90"/>
      <c r="H195" s="85">
        <f t="shared" si="8"/>
        <v>165851</v>
      </c>
      <c r="I195" s="90"/>
      <c r="J195" s="70">
        <f t="shared" si="9"/>
        <v>165851</v>
      </c>
      <c r="K195" s="91"/>
      <c r="L195" s="91">
        <f t="shared" si="10"/>
        <v>165851</v>
      </c>
      <c r="M195" s="221"/>
      <c r="N195" s="119"/>
      <c r="O195" s="119"/>
      <c r="P195" s="91">
        <f t="shared" si="11"/>
        <v>165851</v>
      </c>
    </row>
    <row r="196" spans="1:16" s="4" customFormat="1" ht="25.5" customHeight="1">
      <c r="A196" s="33" t="s">
        <v>584</v>
      </c>
      <c r="B196" s="68" t="s">
        <v>336</v>
      </c>
      <c r="C196" s="69" t="s">
        <v>411</v>
      </c>
      <c r="D196" s="69" t="s">
        <v>537</v>
      </c>
      <c r="E196" s="70">
        <v>163401.4</v>
      </c>
      <c r="F196" s="91"/>
      <c r="G196" s="91"/>
      <c r="H196" s="70">
        <f t="shared" si="8"/>
        <v>163401.4</v>
      </c>
      <c r="I196" s="91"/>
      <c r="J196" s="70">
        <f t="shared" si="9"/>
        <v>163401.4</v>
      </c>
      <c r="K196" s="91"/>
      <c r="L196" s="91">
        <f t="shared" si="10"/>
        <v>163401.4</v>
      </c>
      <c r="M196" s="221"/>
      <c r="N196" s="119"/>
      <c r="O196" s="119"/>
      <c r="P196" s="91">
        <f t="shared" si="11"/>
        <v>163401.4</v>
      </c>
    </row>
    <row r="197" spans="1:16" s="4" customFormat="1" ht="21.75" customHeight="1">
      <c r="A197" s="33" t="s">
        <v>145</v>
      </c>
      <c r="B197" s="68" t="s">
        <v>336</v>
      </c>
      <c r="C197" s="69" t="s">
        <v>592</v>
      </c>
      <c r="D197" s="69" t="s">
        <v>537</v>
      </c>
      <c r="E197" s="70">
        <v>2449.6</v>
      </c>
      <c r="F197" s="91"/>
      <c r="G197" s="91"/>
      <c r="H197" s="70">
        <f t="shared" si="8"/>
        <v>2449.6</v>
      </c>
      <c r="I197" s="91"/>
      <c r="J197" s="70">
        <f t="shared" si="9"/>
        <v>2449.6</v>
      </c>
      <c r="K197" s="91"/>
      <c r="L197" s="91">
        <f t="shared" si="10"/>
        <v>2449.6</v>
      </c>
      <c r="M197" s="221"/>
      <c r="N197" s="119"/>
      <c r="O197" s="119"/>
      <c r="P197" s="91">
        <f t="shared" si="11"/>
        <v>2449.6</v>
      </c>
    </row>
    <row r="198" spans="1:16" s="4" customFormat="1" ht="45" customHeight="1">
      <c r="A198" s="47" t="s">
        <v>276</v>
      </c>
      <c r="B198" s="69" t="s">
        <v>336</v>
      </c>
      <c r="C198" s="69" t="s">
        <v>775</v>
      </c>
      <c r="D198" s="69"/>
      <c r="E198" s="70">
        <f>E199+E200+E201</f>
        <v>96795</v>
      </c>
      <c r="F198" s="90"/>
      <c r="G198" s="90">
        <f>G200</f>
        <v>9524</v>
      </c>
      <c r="H198" s="85">
        <f t="shared" si="8"/>
        <v>106319</v>
      </c>
      <c r="I198" s="90">
        <f>I200</f>
        <v>5600</v>
      </c>
      <c r="J198" s="85">
        <f t="shared" si="9"/>
        <v>111919</v>
      </c>
      <c r="K198" s="90">
        <f>K200</f>
        <v>14167</v>
      </c>
      <c r="L198" s="90">
        <f t="shared" si="10"/>
        <v>126086</v>
      </c>
      <c r="M198" s="221"/>
      <c r="N198" s="119"/>
      <c r="O198" s="119"/>
      <c r="P198" s="91">
        <f t="shared" si="11"/>
        <v>126086</v>
      </c>
    </row>
    <row r="199" spans="1:16" s="4" customFormat="1" ht="23.25" customHeight="1">
      <c r="A199" s="33" t="s">
        <v>584</v>
      </c>
      <c r="B199" s="68" t="s">
        <v>336</v>
      </c>
      <c r="C199" s="69" t="s">
        <v>412</v>
      </c>
      <c r="D199" s="69" t="s">
        <v>537</v>
      </c>
      <c r="E199" s="70">
        <v>43379</v>
      </c>
      <c r="F199" s="90"/>
      <c r="G199" s="90"/>
      <c r="H199" s="70">
        <f t="shared" si="8"/>
        <v>43379</v>
      </c>
      <c r="I199" s="91"/>
      <c r="J199" s="70">
        <f t="shared" si="9"/>
        <v>43379</v>
      </c>
      <c r="K199" s="90"/>
      <c r="L199" s="91">
        <f t="shared" si="10"/>
        <v>43379</v>
      </c>
      <c r="M199" s="221"/>
      <c r="N199" s="119"/>
      <c r="O199" s="119"/>
      <c r="P199" s="91">
        <f t="shared" si="11"/>
        <v>43379</v>
      </c>
    </row>
    <row r="200" spans="1:16" s="4" customFormat="1" ht="23.25" customHeight="1">
      <c r="A200" s="33" t="s">
        <v>145</v>
      </c>
      <c r="B200" s="68" t="s">
        <v>336</v>
      </c>
      <c r="C200" s="69" t="s">
        <v>557</v>
      </c>
      <c r="D200" s="69" t="s">
        <v>537</v>
      </c>
      <c r="E200" s="112">
        <v>47706</v>
      </c>
      <c r="F200" s="90"/>
      <c r="G200" s="90">
        <v>9524</v>
      </c>
      <c r="H200" s="70">
        <f t="shared" si="8"/>
        <v>57230</v>
      </c>
      <c r="I200" s="91">
        <v>5600</v>
      </c>
      <c r="J200" s="70">
        <f t="shared" si="9"/>
        <v>62830</v>
      </c>
      <c r="K200" s="91">
        <v>14167</v>
      </c>
      <c r="L200" s="91">
        <f t="shared" si="10"/>
        <v>76997</v>
      </c>
      <c r="M200" s="221">
        <v>300</v>
      </c>
      <c r="N200" s="119"/>
      <c r="O200" s="119"/>
      <c r="P200" s="91">
        <f t="shared" si="11"/>
        <v>76997</v>
      </c>
    </row>
    <row r="201" spans="1:16" s="4" customFormat="1" ht="24.75" customHeight="1">
      <c r="A201" s="33" t="s">
        <v>637</v>
      </c>
      <c r="B201" s="68" t="s">
        <v>336</v>
      </c>
      <c r="C201" s="69" t="s">
        <v>640</v>
      </c>
      <c r="D201" s="69" t="s">
        <v>537</v>
      </c>
      <c r="E201" s="70">
        <v>5710</v>
      </c>
      <c r="F201" s="90"/>
      <c r="G201" s="90"/>
      <c r="H201" s="70">
        <f t="shared" si="8"/>
        <v>5710</v>
      </c>
      <c r="I201" s="91"/>
      <c r="J201" s="85">
        <f t="shared" si="9"/>
        <v>5710</v>
      </c>
      <c r="K201" s="90"/>
      <c r="L201" s="91">
        <f t="shared" si="10"/>
        <v>5710</v>
      </c>
      <c r="M201" s="221"/>
      <c r="N201" s="119"/>
      <c r="O201" s="119"/>
      <c r="P201" s="91">
        <f t="shared" si="11"/>
        <v>5710</v>
      </c>
    </row>
    <row r="202" spans="1:16" s="4" customFormat="1" ht="24.75" customHeight="1">
      <c r="A202" s="33" t="s">
        <v>745</v>
      </c>
      <c r="B202" s="68" t="s">
        <v>336</v>
      </c>
      <c r="C202" s="69" t="s">
        <v>746</v>
      </c>
      <c r="D202" s="69"/>
      <c r="E202" s="70"/>
      <c r="F202" s="90">
        <f>F203+F204</f>
        <v>34014.315999999999</v>
      </c>
      <c r="G202" s="90"/>
      <c r="H202" s="85">
        <f t="shared" si="8"/>
        <v>34014.315999999999</v>
      </c>
      <c r="I202" s="90"/>
      <c r="J202" s="70">
        <f t="shared" si="9"/>
        <v>34014.315999999999</v>
      </c>
      <c r="K202" s="91"/>
      <c r="L202" s="91">
        <f t="shared" si="10"/>
        <v>34014.315999999999</v>
      </c>
      <c r="M202" s="221"/>
      <c r="N202" s="119"/>
      <c r="O202" s="119"/>
      <c r="P202" s="91">
        <f t="shared" si="11"/>
        <v>34014.315999999999</v>
      </c>
    </row>
    <row r="203" spans="1:16" s="4" customFormat="1" ht="24.75" customHeight="1">
      <c r="A203" s="34" t="s">
        <v>747</v>
      </c>
      <c r="B203" s="68" t="s">
        <v>336</v>
      </c>
      <c r="C203" s="69" t="s">
        <v>748</v>
      </c>
      <c r="D203" s="69" t="s">
        <v>603</v>
      </c>
      <c r="E203" s="70"/>
      <c r="F203" s="91">
        <v>17577</v>
      </c>
      <c r="G203" s="91"/>
      <c r="H203" s="85">
        <f t="shared" si="8"/>
        <v>17577</v>
      </c>
      <c r="I203" s="91"/>
      <c r="J203" s="70">
        <f t="shared" si="9"/>
        <v>17577</v>
      </c>
      <c r="K203" s="91"/>
      <c r="L203" s="91">
        <f t="shared" si="10"/>
        <v>17577</v>
      </c>
      <c r="M203" s="221"/>
      <c r="N203" s="119"/>
      <c r="O203" s="119"/>
      <c r="P203" s="91">
        <f t="shared" si="11"/>
        <v>17577</v>
      </c>
    </row>
    <row r="204" spans="1:16" s="4" customFormat="1" ht="29.25" customHeight="1">
      <c r="A204" s="34" t="s">
        <v>749</v>
      </c>
      <c r="B204" s="68" t="s">
        <v>336</v>
      </c>
      <c r="C204" s="69" t="s">
        <v>750</v>
      </c>
      <c r="D204" s="69" t="s">
        <v>603</v>
      </c>
      <c r="E204" s="70"/>
      <c r="F204" s="91">
        <v>16437.315999999999</v>
      </c>
      <c r="G204" s="91"/>
      <c r="H204" s="85">
        <f t="shared" si="8"/>
        <v>16437.315999999999</v>
      </c>
      <c r="I204" s="91"/>
      <c r="J204" s="70">
        <f t="shared" si="9"/>
        <v>16437.315999999999</v>
      </c>
      <c r="K204" s="91"/>
      <c r="L204" s="91">
        <f t="shared" si="10"/>
        <v>16437.315999999999</v>
      </c>
      <c r="M204" s="221"/>
      <c r="N204" s="119"/>
      <c r="O204" s="119"/>
      <c r="P204" s="91">
        <f t="shared" si="11"/>
        <v>16437.315999999999</v>
      </c>
    </row>
    <row r="205" spans="1:16" s="4" customFormat="1" ht="29.25" customHeight="1">
      <c r="A205" s="34" t="s">
        <v>797</v>
      </c>
      <c r="B205" s="68" t="s">
        <v>336</v>
      </c>
      <c r="C205" s="69" t="s">
        <v>799</v>
      </c>
      <c r="D205" s="69" t="s">
        <v>603</v>
      </c>
      <c r="E205" s="70"/>
      <c r="F205" s="91"/>
      <c r="G205" s="91"/>
      <c r="H205" s="85"/>
      <c r="I205" s="91"/>
      <c r="J205" s="70"/>
      <c r="K205" s="91"/>
      <c r="L205" s="91"/>
      <c r="M205" s="221"/>
      <c r="N205" s="91">
        <v>4474.3999999999996</v>
      </c>
      <c r="O205" s="119"/>
      <c r="P205" s="91">
        <f t="shared" si="11"/>
        <v>4474.3999999999996</v>
      </c>
    </row>
    <row r="206" spans="1:16" s="4" customFormat="1" ht="39.75" customHeight="1">
      <c r="A206" s="46" t="s">
        <v>689</v>
      </c>
      <c r="B206" s="81" t="s">
        <v>611</v>
      </c>
      <c r="C206" s="67" t="s">
        <v>505</v>
      </c>
      <c r="D206" s="67"/>
      <c r="E206" s="85">
        <f>E207</f>
        <v>1000</v>
      </c>
      <c r="F206" s="90"/>
      <c r="G206" s="90"/>
      <c r="H206" s="85">
        <f t="shared" si="8"/>
        <v>1000</v>
      </c>
      <c r="I206" s="90"/>
      <c r="J206" s="85">
        <f t="shared" si="9"/>
        <v>1000</v>
      </c>
      <c r="K206" s="90">
        <f>K207</f>
        <v>500</v>
      </c>
      <c r="L206" s="90">
        <f t="shared" ref="L206:L269" si="14">J206+K206</f>
        <v>1500</v>
      </c>
      <c r="M206" s="221"/>
      <c r="N206" s="119"/>
      <c r="O206" s="119">
        <f>O207</f>
        <v>753</v>
      </c>
      <c r="P206" s="90">
        <f t="shared" ref="P206:P269" si="15">L206+N206+O206</f>
        <v>2253</v>
      </c>
    </row>
    <row r="207" spans="1:16" s="4" customFormat="1" ht="29.25" customHeight="1">
      <c r="A207" s="33" t="s">
        <v>209</v>
      </c>
      <c r="B207" s="99" t="s">
        <v>611</v>
      </c>
      <c r="C207" s="69" t="s">
        <v>505</v>
      </c>
      <c r="D207" s="69" t="s">
        <v>191</v>
      </c>
      <c r="E207" s="70">
        <v>1000</v>
      </c>
      <c r="F207" s="90"/>
      <c r="G207" s="90"/>
      <c r="H207" s="85">
        <f t="shared" ref="H207:H271" si="16">E207+F207+G207</f>
        <v>1000</v>
      </c>
      <c r="I207" s="90"/>
      <c r="J207" s="70">
        <f t="shared" ref="J207:J270" si="17">E207+F207+G207+I207</f>
        <v>1000</v>
      </c>
      <c r="K207" s="91">
        <v>500</v>
      </c>
      <c r="L207" s="91">
        <f t="shared" si="14"/>
        <v>1500</v>
      </c>
      <c r="M207" s="221"/>
      <c r="N207" s="119"/>
      <c r="O207" s="119">
        <v>753</v>
      </c>
      <c r="P207" s="91">
        <f t="shared" si="15"/>
        <v>2253</v>
      </c>
    </row>
    <row r="208" spans="1:16" s="4" customFormat="1" ht="24.75" customHeight="1">
      <c r="A208" s="46" t="s">
        <v>469</v>
      </c>
      <c r="B208" s="67" t="s">
        <v>466</v>
      </c>
      <c r="C208" s="69"/>
      <c r="D208" s="69"/>
      <c r="E208" s="85">
        <f>SUM(E209,E214)</f>
        <v>58453</v>
      </c>
      <c r="F208" s="90"/>
      <c r="G208" s="90"/>
      <c r="H208" s="85">
        <f t="shared" si="16"/>
        <v>58453</v>
      </c>
      <c r="I208" s="90"/>
      <c r="J208" s="85">
        <f t="shared" si="17"/>
        <v>58453</v>
      </c>
      <c r="K208" s="90">
        <f>K214</f>
        <v>1219</v>
      </c>
      <c r="L208" s="90">
        <f t="shared" si="14"/>
        <v>59672</v>
      </c>
      <c r="M208" s="221"/>
      <c r="N208" s="119"/>
      <c r="O208" s="119"/>
      <c r="P208" s="90">
        <f t="shared" si="15"/>
        <v>59672</v>
      </c>
    </row>
    <row r="209" spans="1:16" s="4" customFormat="1" ht="39.75" hidden="1" customHeight="1">
      <c r="A209" s="43" t="s">
        <v>707</v>
      </c>
      <c r="B209" s="67" t="s">
        <v>466</v>
      </c>
      <c r="C209" s="67" t="s">
        <v>343</v>
      </c>
      <c r="D209" s="69"/>
      <c r="E209" s="85">
        <f>SUM(E210)</f>
        <v>20169</v>
      </c>
      <c r="F209" s="90"/>
      <c r="G209" s="90"/>
      <c r="H209" s="85">
        <f t="shared" si="16"/>
        <v>20169</v>
      </c>
      <c r="I209" s="90"/>
      <c r="J209" s="85">
        <f t="shared" si="17"/>
        <v>20169</v>
      </c>
      <c r="K209" s="90"/>
      <c r="L209" s="90">
        <f t="shared" si="14"/>
        <v>20169</v>
      </c>
      <c r="M209" s="221"/>
      <c r="N209" s="119"/>
      <c r="O209" s="119"/>
      <c r="P209" s="90">
        <f t="shared" si="15"/>
        <v>20169</v>
      </c>
    </row>
    <row r="210" spans="1:16" ht="30.75" hidden="1" customHeight="1">
      <c r="A210" s="33" t="s">
        <v>5</v>
      </c>
      <c r="B210" s="69" t="s">
        <v>466</v>
      </c>
      <c r="C210" s="69" t="s">
        <v>344</v>
      </c>
      <c r="D210" s="69"/>
      <c r="E210" s="70">
        <f>SUM(E211)</f>
        <v>20169</v>
      </c>
      <c r="F210" s="91"/>
      <c r="G210" s="91"/>
      <c r="H210" s="85">
        <f t="shared" si="16"/>
        <v>20169</v>
      </c>
      <c r="I210" s="91"/>
      <c r="J210" s="85">
        <f t="shared" si="17"/>
        <v>20169</v>
      </c>
      <c r="K210" s="91"/>
      <c r="L210" s="90">
        <f t="shared" si="14"/>
        <v>20169</v>
      </c>
      <c r="M210" s="198"/>
      <c r="N210" s="29"/>
      <c r="O210" s="29"/>
      <c r="P210" s="90">
        <f t="shared" si="15"/>
        <v>20169</v>
      </c>
    </row>
    <row r="211" spans="1:16" ht="24" hidden="1" customHeight="1">
      <c r="A211" s="47" t="s">
        <v>439</v>
      </c>
      <c r="B211" s="69" t="s">
        <v>466</v>
      </c>
      <c r="C211" s="69" t="s">
        <v>440</v>
      </c>
      <c r="D211" s="69"/>
      <c r="E211" s="70">
        <f>SUM(E212)</f>
        <v>20169</v>
      </c>
      <c r="F211" s="91"/>
      <c r="G211" s="91"/>
      <c r="H211" s="85">
        <f t="shared" si="16"/>
        <v>20169</v>
      </c>
      <c r="I211" s="91"/>
      <c r="J211" s="85">
        <f t="shared" si="17"/>
        <v>20169</v>
      </c>
      <c r="K211" s="91"/>
      <c r="L211" s="90">
        <f t="shared" si="14"/>
        <v>20169</v>
      </c>
      <c r="M211" s="198"/>
      <c r="N211" s="29"/>
      <c r="O211" s="29"/>
      <c r="P211" s="90">
        <f t="shared" si="15"/>
        <v>20169</v>
      </c>
    </row>
    <row r="212" spans="1:16" s="9" customFormat="1" ht="33.75" hidden="1" customHeight="1">
      <c r="A212" s="33" t="s">
        <v>6</v>
      </c>
      <c r="B212" s="69" t="s">
        <v>466</v>
      </c>
      <c r="C212" s="69" t="s">
        <v>441</v>
      </c>
      <c r="D212" s="69"/>
      <c r="E212" s="70">
        <f>SUM(E213)</f>
        <v>20169</v>
      </c>
      <c r="F212" s="148"/>
      <c r="G212" s="148"/>
      <c r="H212" s="85">
        <f t="shared" si="16"/>
        <v>20169</v>
      </c>
      <c r="I212" s="148"/>
      <c r="J212" s="85">
        <f t="shared" si="17"/>
        <v>20169</v>
      </c>
      <c r="K212" s="148"/>
      <c r="L212" s="90">
        <f t="shared" si="14"/>
        <v>20169</v>
      </c>
      <c r="M212" s="227"/>
      <c r="N212" s="234"/>
      <c r="O212" s="234"/>
      <c r="P212" s="90">
        <f t="shared" si="15"/>
        <v>20169</v>
      </c>
    </row>
    <row r="213" spans="1:16" s="4" customFormat="1" ht="23.25" hidden="1" customHeight="1">
      <c r="A213" s="33" t="s">
        <v>145</v>
      </c>
      <c r="B213" s="69" t="s">
        <v>466</v>
      </c>
      <c r="C213" s="69" t="s">
        <v>441</v>
      </c>
      <c r="D213" s="69" t="s">
        <v>537</v>
      </c>
      <c r="E213" s="70">
        <v>20169</v>
      </c>
      <c r="F213" s="90"/>
      <c r="G213" s="90"/>
      <c r="H213" s="85">
        <f t="shared" si="16"/>
        <v>20169</v>
      </c>
      <c r="I213" s="90"/>
      <c r="J213" s="85">
        <f t="shared" si="17"/>
        <v>20169</v>
      </c>
      <c r="K213" s="90"/>
      <c r="L213" s="90">
        <f t="shared" si="14"/>
        <v>20169</v>
      </c>
      <c r="M213" s="221"/>
      <c r="N213" s="119"/>
      <c r="O213" s="119"/>
      <c r="P213" s="90">
        <f t="shared" si="15"/>
        <v>20169</v>
      </c>
    </row>
    <row r="214" spans="1:16" s="4" customFormat="1" ht="36.75" customHeight="1">
      <c r="A214" s="46" t="s">
        <v>202</v>
      </c>
      <c r="B214" s="67" t="s">
        <v>466</v>
      </c>
      <c r="C214" s="67" t="s">
        <v>346</v>
      </c>
      <c r="D214" s="67"/>
      <c r="E214" s="85">
        <f>SUM(E215)</f>
        <v>38284</v>
      </c>
      <c r="F214" s="90"/>
      <c r="G214" s="90"/>
      <c r="H214" s="85">
        <f t="shared" si="16"/>
        <v>38284</v>
      </c>
      <c r="I214" s="90"/>
      <c r="J214" s="85">
        <f t="shared" si="17"/>
        <v>38284</v>
      </c>
      <c r="K214" s="90">
        <f>K215</f>
        <v>1219</v>
      </c>
      <c r="L214" s="90">
        <f t="shared" si="14"/>
        <v>39503</v>
      </c>
      <c r="M214" s="221"/>
      <c r="N214" s="119"/>
      <c r="O214" s="119"/>
      <c r="P214" s="90">
        <f t="shared" si="15"/>
        <v>39503</v>
      </c>
    </row>
    <row r="215" spans="1:16" s="4" customFormat="1" ht="36.75" customHeight="1">
      <c r="A215" s="48" t="s">
        <v>373</v>
      </c>
      <c r="B215" s="69" t="s">
        <v>466</v>
      </c>
      <c r="C215" s="69" t="s">
        <v>413</v>
      </c>
      <c r="D215" s="67"/>
      <c r="E215" s="70">
        <f>E216+E218</f>
        <v>38284</v>
      </c>
      <c r="F215" s="90"/>
      <c r="G215" s="90"/>
      <c r="H215" s="85">
        <f t="shared" si="16"/>
        <v>38284</v>
      </c>
      <c r="I215" s="90"/>
      <c r="J215" s="85">
        <f t="shared" si="17"/>
        <v>38284</v>
      </c>
      <c r="K215" s="90">
        <f>K216+K218</f>
        <v>1219</v>
      </c>
      <c r="L215" s="90">
        <f t="shared" si="14"/>
        <v>39503</v>
      </c>
      <c r="M215" s="221"/>
      <c r="N215" s="119"/>
      <c r="O215" s="119"/>
      <c r="P215" s="91">
        <f t="shared" si="15"/>
        <v>39503</v>
      </c>
    </row>
    <row r="216" spans="1:16" s="4" customFormat="1" ht="30.75" customHeight="1">
      <c r="A216" s="47" t="s">
        <v>544</v>
      </c>
      <c r="B216" s="69" t="s">
        <v>466</v>
      </c>
      <c r="C216" s="69" t="s">
        <v>414</v>
      </c>
      <c r="D216" s="69"/>
      <c r="E216" s="70">
        <f>E217</f>
        <v>19390</v>
      </c>
      <c r="F216" s="90"/>
      <c r="G216" s="90"/>
      <c r="H216" s="85">
        <f t="shared" si="16"/>
        <v>19390</v>
      </c>
      <c r="I216" s="90"/>
      <c r="J216" s="70">
        <f t="shared" si="17"/>
        <v>19390</v>
      </c>
      <c r="K216" s="91">
        <f>K217</f>
        <v>942</v>
      </c>
      <c r="L216" s="91">
        <f t="shared" si="14"/>
        <v>20332</v>
      </c>
      <c r="M216" s="221"/>
      <c r="N216" s="119"/>
      <c r="O216" s="119"/>
      <c r="P216" s="91">
        <f t="shared" si="15"/>
        <v>20332</v>
      </c>
    </row>
    <row r="217" spans="1:16" s="4" customFormat="1" ht="30.75" customHeight="1">
      <c r="A217" s="33" t="s">
        <v>145</v>
      </c>
      <c r="B217" s="69" t="s">
        <v>466</v>
      </c>
      <c r="C217" s="69" t="s">
        <v>414</v>
      </c>
      <c r="D217" s="69" t="s">
        <v>144</v>
      </c>
      <c r="E217" s="70">
        <v>19390</v>
      </c>
      <c r="F217" s="90"/>
      <c r="G217" s="90"/>
      <c r="H217" s="85">
        <f t="shared" si="16"/>
        <v>19390</v>
      </c>
      <c r="I217" s="90"/>
      <c r="J217" s="70">
        <f t="shared" si="17"/>
        <v>19390</v>
      </c>
      <c r="K217" s="91">
        <v>942</v>
      </c>
      <c r="L217" s="91">
        <f t="shared" si="14"/>
        <v>20332</v>
      </c>
      <c r="M217" s="221"/>
      <c r="N217" s="119"/>
      <c r="O217" s="119"/>
      <c r="P217" s="91">
        <f t="shared" si="15"/>
        <v>20332</v>
      </c>
    </row>
    <row r="218" spans="1:16" s="4" customFormat="1" ht="26.25" customHeight="1">
      <c r="A218" s="47" t="s">
        <v>543</v>
      </c>
      <c r="B218" s="69" t="s">
        <v>466</v>
      </c>
      <c r="C218" s="69" t="s">
        <v>538</v>
      </c>
      <c r="D218" s="69"/>
      <c r="E218" s="70">
        <f>SUM(E219)</f>
        <v>18894</v>
      </c>
      <c r="F218" s="90"/>
      <c r="G218" s="90"/>
      <c r="H218" s="85">
        <f t="shared" si="16"/>
        <v>18894</v>
      </c>
      <c r="I218" s="90"/>
      <c r="J218" s="70">
        <f t="shared" si="17"/>
        <v>18894</v>
      </c>
      <c r="K218" s="91">
        <f>K219</f>
        <v>277</v>
      </c>
      <c r="L218" s="91">
        <f t="shared" si="14"/>
        <v>19171</v>
      </c>
      <c r="M218" s="221"/>
      <c r="N218" s="119"/>
      <c r="O218" s="119"/>
      <c r="P218" s="91">
        <f t="shared" si="15"/>
        <v>19171</v>
      </c>
    </row>
    <row r="219" spans="1:16" s="4" customFormat="1" ht="27.75" customHeight="1">
      <c r="A219" s="33" t="s">
        <v>145</v>
      </c>
      <c r="B219" s="69" t="s">
        <v>466</v>
      </c>
      <c r="C219" s="69" t="s">
        <v>538</v>
      </c>
      <c r="D219" s="69" t="s">
        <v>537</v>
      </c>
      <c r="E219" s="70">
        <v>18894</v>
      </c>
      <c r="F219" s="90"/>
      <c r="G219" s="90"/>
      <c r="H219" s="85">
        <f t="shared" si="16"/>
        <v>18894</v>
      </c>
      <c r="I219" s="90"/>
      <c r="J219" s="70">
        <f t="shared" si="17"/>
        <v>18894</v>
      </c>
      <c r="K219" s="91">
        <v>277</v>
      </c>
      <c r="L219" s="91">
        <f t="shared" si="14"/>
        <v>19171</v>
      </c>
      <c r="M219" s="221"/>
      <c r="N219" s="119"/>
      <c r="O219" s="119"/>
      <c r="P219" s="91">
        <f t="shared" si="15"/>
        <v>19171</v>
      </c>
    </row>
    <row r="220" spans="1:16" s="4" customFormat="1" ht="30.75" hidden="1" customHeight="1">
      <c r="A220" s="46" t="s">
        <v>292</v>
      </c>
      <c r="B220" s="67" t="s">
        <v>95</v>
      </c>
      <c r="C220" s="67"/>
      <c r="D220" s="67"/>
      <c r="E220" s="85">
        <f>SUM(E221)</f>
        <v>600</v>
      </c>
      <c r="F220" s="90"/>
      <c r="G220" s="90"/>
      <c r="H220" s="85">
        <f t="shared" si="16"/>
        <v>600</v>
      </c>
      <c r="I220" s="90"/>
      <c r="J220" s="85">
        <f t="shared" si="17"/>
        <v>600</v>
      </c>
      <c r="K220" s="90"/>
      <c r="L220" s="90">
        <f t="shared" si="14"/>
        <v>600</v>
      </c>
      <c r="M220" s="221"/>
      <c r="N220" s="119"/>
      <c r="O220" s="119"/>
      <c r="P220" s="91">
        <f t="shared" si="15"/>
        <v>600</v>
      </c>
    </row>
    <row r="221" spans="1:16" s="4" customFormat="1" ht="39" hidden="1" customHeight="1">
      <c r="A221" s="111" t="s">
        <v>464</v>
      </c>
      <c r="B221" s="67" t="s">
        <v>95</v>
      </c>
      <c r="C221" s="67" t="s">
        <v>347</v>
      </c>
      <c r="D221" s="67"/>
      <c r="E221" s="85">
        <f>SUM(E223)</f>
        <v>600</v>
      </c>
      <c r="F221" s="90"/>
      <c r="G221" s="90"/>
      <c r="H221" s="85">
        <f t="shared" si="16"/>
        <v>600</v>
      </c>
      <c r="I221" s="90"/>
      <c r="J221" s="70">
        <f t="shared" si="17"/>
        <v>600</v>
      </c>
      <c r="K221" s="91"/>
      <c r="L221" s="91">
        <f t="shared" si="14"/>
        <v>600</v>
      </c>
      <c r="M221" s="221"/>
      <c r="N221" s="119"/>
      <c r="O221" s="119"/>
      <c r="P221" s="91">
        <f t="shared" si="15"/>
        <v>600</v>
      </c>
    </row>
    <row r="222" spans="1:16" s="10" customFormat="1" ht="36" hidden="1" customHeight="1">
      <c r="A222" s="34" t="s">
        <v>415</v>
      </c>
      <c r="B222" s="69" t="s">
        <v>95</v>
      </c>
      <c r="C222" s="69" t="s">
        <v>424</v>
      </c>
      <c r="D222" s="67"/>
      <c r="E222" s="70">
        <f>E223</f>
        <v>600</v>
      </c>
      <c r="F222" s="91"/>
      <c r="G222" s="91"/>
      <c r="H222" s="85">
        <f t="shared" si="16"/>
        <v>600</v>
      </c>
      <c r="I222" s="91"/>
      <c r="J222" s="70">
        <f t="shared" si="17"/>
        <v>600</v>
      </c>
      <c r="K222" s="91"/>
      <c r="L222" s="91">
        <f t="shared" si="14"/>
        <v>600</v>
      </c>
      <c r="M222" s="230"/>
      <c r="N222" s="29"/>
      <c r="O222" s="29"/>
      <c r="P222" s="91">
        <f t="shared" si="15"/>
        <v>600</v>
      </c>
    </row>
    <row r="223" spans="1:16" s="10" customFormat="1" ht="31.5" hidden="1" customHeight="1">
      <c r="A223" s="48" t="s">
        <v>11</v>
      </c>
      <c r="B223" s="69" t="s">
        <v>95</v>
      </c>
      <c r="C223" s="69" t="s">
        <v>416</v>
      </c>
      <c r="D223" s="69"/>
      <c r="E223" s="70">
        <f>SUM(E224)</f>
        <v>600</v>
      </c>
      <c r="F223" s="91"/>
      <c r="G223" s="91"/>
      <c r="H223" s="85">
        <f t="shared" si="16"/>
        <v>600</v>
      </c>
      <c r="I223" s="91"/>
      <c r="J223" s="70">
        <f t="shared" si="17"/>
        <v>600</v>
      </c>
      <c r="K223" s="91"/>
      <c r="L223" s="91">
        <f t="shared" si="14"/>
        <v>600</v>
      </c>
      <c r="M223" s="230"/>
      <c r="N223" s="29"/>
      <c r="O223" s="29"/>
      <c r="P223" s="91">
        <f t="shared" si="15"/>
        <v>600</v>
      </c>
    </row>
    <row r="224" spans="1:16" s="10" customFormat="1" ht="34.5" hidden="1" customHeight="1">
      <c r="A224" s="33" t="s">
        <v>192</v>
      </c>
      <c r="B224" s="69" t="s">
        <v>95</v>
      </c>
      <c r="C224" s="69" t="s">
        <v>416</v>
      </c>
      <c r="D224" s="69" t="s">
        <v>191</v>
      </c>
      <c r="E224" s="70">
        <v>600</v>
      </c>
      <c r="F224" s="91"/>
      <c r="G224" s="91"/>
      <c r="H224" s="85">
        <f t="shared" si="16"/>
        <v>600</v>
      </c>
      <c r="I224" s="91"/>
      <c r="J224" s="70">
        <f t="shared" si="17"/>
        <v>600</v>
      </c>
      <c r="K224" s="91"/>
      <c r="L224" s="91">
        <f t="shared" si="14"/>
        <v>600</v>
      </c>
      <c r="M224" s="230"/>
      <c r="N224" s="29"/>
      <c r="O224" s="29"/>
      <c r="P224" s="91">
        <f t="shared" si="15"/>
        <v>600</v>
      </c>
    </row>
    <row r="225" spans="1:16" ht="27" hidden="1" customHeight="1">
      <c r="A225" s="46" t="s">
        <v>77</v>
      </c>
      <c r="B225" s="67" t="s">
        <v>53</v>
      </c>
      <c r="C225" s="67"/>
      <c r="D225" s="67"/>
      <c r="E225" s="85">
        <f>SUM(E231,E228)</f>
        <v>11234</v>
      </c>
      <c r="F225" s="91"/>
      <c r="G225" s="91"/>
      <c r="H225" s="85">
        <f t="shared" si="16"/>
        <v>11234</v>
      </c>
      <c r="I225" s="91"/>
      <c r="J225" s="85">
        <f t="shared" si="17"/>
        <v>11234</v>
      </c>
      <c r="K225" s="91"/>
      <c r="L225" s="91">
        <f t="shared" si="14"/>
        <v>11234</v>
      </c>
      <c r="M225" s="198"/>
      <c r="N225" s="29"/>
      <c r="O225" s="29"/>
      <c r="P225" s="91">
        <f t="shared" si="15"/>
        <v>11234</v>
      </c>
    </row>
    <row r="226" spans="1:16" ht="47.25" hidden="1" customHeight="1">
      <c r="A226" s="46" t="s">
        <v>686</v>
      </c>
      <c r="B226" s="67" t="s">
        <v>53</v>
      </c>
      <c r="C226" s="67" t="s">
        <v>348</v>
      </c>
      <c r="D226" s="67"/>
      <c r="E226" s="85">
        <f>SUM(E228)</f>
        <v>8125</v>
      </c>
      <c r="F226" s="91"/>
      <c r="G226" s="91"/>
      <c r="H226" s="85">
        <f t="shared" si="16"/>
        <v>8125</v>
      </c>
      <c r="I226" s="91"/>
      <c r="J226" s="85">
        <f t="shared" si="17"/>
        <v>8125</v>
      </c>
      <c r="K226" s="91"/>
      <c r="L226" s="91">
        <f t="shared" si="14"/>
        <v>8125</v>
      </c>
      <c r="M226" s="198"/>
      <c r="N226" s="29"/>
      <c r="O226" s="29"/>
      <c r="P226" s="91">
        <f t="shared" si="15"/>
        <v>8125</v>
      </c>
    </row>
    <row r="227" spans="1:16" ht="34.5" hidden="1" customHeight="1">
      <c r="A227" s="48" t="s">
        <v>417</v>
      </c>
      <c r="B227" s="69" t="s">
        <v>53</v>
      </c>
      <c r="C227" s="69" t="s">
        <v>418</v>
      </c>
      <c r="D227" s="69"/>
      <c r="E227" s="70">
        <f>SUM(E228)</f>
        <v>8125</v>
      </c>
      <c r="F227" s="91"/>
      <c r="G227" s="91"/>
      <c r="H227" s="85">
        <f t="shared" si="16"/>
        <v>8125</v>
      </c>
      <c r="I227" s="91"/>
      <c r="J227" s="85">
        <f t="shared" si="17"/>
        <v>8125</v>
      </c>
      <c r="K227" s="91"/>
      <c r="L227" s="91">
        <f t="shared" si="14"/>
        <v>8125</v>
      </c>
      <c r="M227" s="198"/>
      <c r="N227" s="29"/>
      <c r="O227" s="29"/>
      <c r="P227" s="91">
        <f t="shared" si="15"/>
        <v>8125</v>
      </c>
    </row>
    <row r="228" spans="1:16" ht="54.75" hidden="1" customHeight="1">
      <c r="A228" s="48" t="s">
        <v>203</v>
      </c>
      <c r="B228" s="69" t="s">
        <v>53</v>
      </c>
      <c r="C228" s="69" t="s">
        <v>418</v>
      </c>
      <c r="D228" s="69"/>
      <c r="E228" s="70">
        <f>SUM(E229:E230)</f>
        <v>8125</v>
      </c>
      <c r="F228" s="91"/>
      <c r="G228" s="91"/>
      <c r="H228" s="85">
        <f t="shared" si="16"/>
        <v>8125</v>
      </c>
      <c r="I228" s="91"/>
      <c r="J228" s="85">
        <f t="shared" si="17"/>
        <v>8125</v>
      </c>
      <c r="K228" s="91"/>
      <c r="L228" s="91">
        <f t="shared" si="14"/>
        <v>8125</v>
      </c>
      <c r="M228" s="198"/>
      <c r="N228" s="29"/>
      <c r="O228" s="29"/>
      <c r="P228" s="91">
        <f t="shared" si="15"/>
        <v>8125</v>
      </c>
    </row>
    <row r="229" spans="1:16" ht="33" hidden="1" customHeight="1">
      <c r="A229" s="47" t="s">
        <v>146</v>
      </c>
      <c r="B229" s="69" t="s">
        <v>53</v>
      </c>
      <c r="C229" s="69" t="s">
        <v>418</v>
      </c>
      <c r="D229" s="69" t="s">
        <v>143</v>
      </c>
      <c r="E229" s="70">
        <v>6035</v>
      </c>
      <c r="F229" s="91"/>
      <c r="G229" s="91"/>
      <c r="H229" s="85">
        <f t="shared" si="16"/>
        <v>6035</v>
      </c>
      <c r="I229" s="91"/>
      <c r="J229" s="85">
        <f t="shared" si="17"/>
        <v>6035</v>
      </c>
      <c r="K229" s="91"/>
      <c r="L229" s="91">
        <f t="shared" si="14"/>
        <v>6035</v>
      </c>
      <c r="M229" s="198"/>
      <c r="N229" s="29"/>
      <c r="O229" s="29"/>
      <c r="P229" s="91">
        <f t="shared" si="15"/>
        <v>6035</v>
      </c>
    </row>
    <row r="230" spans="1:16" ht="37.5" hidden="1" customHeight="1">
      <c r="A230" s="48" t="s">
        <v>192</v>
      </c>
      <c r="B230" s="69" t="s">
        <v>53</v>
      </c>
      <c r="C230" s="69" t="s">
        <v>418</v>
      </c>
      <c r="D230" s="69" t="s">
        <v>191</v>
      </c>
      <c r="E230" s="70">
        <v>2090</v>
      </c>
      <c r="F230" s="91"/>
      <c r="G230" s="91"/>
      <c r="H230" s="85">
        <f t="shared" si="16"/>
        <v>2090</v>
      </c>
      <c r="I230" s="91"/>
      <c r="J230" s="85">
        <f t="shared" si="17"/>
        <v>2090</v>
      </c>
      <c r="K230" s="91"/>
      <c r="L230" s="91">
        <f t="shared" si="14"/>
        <v>2090</v>
      </c>
      <c r="M230" s="198"/>
      <c r="N230" s="29"/>
      <c r="O230" s="29"/>
      <c r="P230" s="91">
        <f t="shared" si="15"/>
        <v>2090</v>
      </c>
    </row>
    <row r="231" spans="1:16" ht="28.5" hidden="1" customHeight="1">
      <c r="A231" s="46" t="s">
        <v>270</v>
      </c>
      <c r="B231" s="67" t="s">
        <v>53</v>
      </c>
      <c r="C231" s="67" t="s">
        <v>350</v>
      </c>
      <c r="D231" s="67"/>
      <c r="E231" s="85">
        <f>SUM(E232)</f>
        <v>3109</v>
      </c>
      <c r="F231" s="91"/>
      <c r="G231" s="91"/>
      <c r="H231" s="85">
        <f t="shared" si="16"/>
        <v>3109</v>
      </c>
      <c r="I231" s="91"/>
      <c r="J231" s="85">
        <f t="shared" si="17"/>
        <v>3109</v>
      </c>
      <c r="K231" s="91"/>
      <c r="L231" s="91">
        <f t="shared" si="14"/>
        <v>3109</v>
      </c>
      <c r="M231" s="198"/>
      <c r="N231" s="29"/>
      <c r="O231" s="29"/>
      <c r="P231" s="91">
        <f t="shared" si="15"/>
        <v>3109</v>
      </c>
    </row>
    <row r="232" spans="1:16" ht="33" hidden="1" customHeight="1">
      <c r="A232" s="33" t="s">
        <v>32</v>
      </c>
      <c r="B232" s="69" t="s">
        <v>53</v>
      </c>
      <c r="C232" s="69" t="s">
        <v>351</v>
      </c>
      <c r="D232" s="69"/>
      <c r="E232" s="70">
        <f>SUM(E235,E233)</f>
        <v>3109</v>
      </c>
      <c r="F232" s="91"/>
      <c r="G232" s="91"/>
      <c r="H232" s="85">
        <f t="shared" si="16"/>
        <v>3109</v>
      </c>
      <c r="I232" s="91"/>
      <c r="J232" s="85">
        <f t="shared" si="17"/>
        <v>3109</v>
      </c>
      <c r="K232" s="91"/>
      <c r="L232" s="91">
        <f t="shared" si="14"/>
        <v>3109</v>
      </c>
      <c r="M232" s="198"/>
      <c r="N232" s="29"/>
      <c r="O232" s="29"/>
      <c r="P232" s="91">
        <f t="shared" si="15"/>
        <v>3109</v>
      </c>
    </row>
    <row r="233" spans="1:16" ht="41.25" hidden="1" customHeight="1">
      <c r="A233" s="48" t="s">
        <v>194</v>
      </c>
      <c r="B233" s="69" t="s">
        <v>53</v>
      </c>
      <c r="C233" s="69" t="s">
        <v>352</v>
      </c>
      <c r="D233" s="69"/>
      <c r="E233" s="70">
        <f>SUM(E234)</f>
        <v>2599</v>
      </c>
      <c r="F233" s="91"/>
      <c r="G233" s="91"/>
      <c r="H233" s="85">
        <f t="shared" si="16"/>
        <v>2599</v>
      </c>
      <c r="I233" s="91"/>
      <c r="J233" s="85">
        <f t="shared" si="17"/>
        <v>2599</v>
      </c>
      <c r="K233" s="91"/>
      <c r="L233" s="91">
        <f t="shared" si="14"/>
        <v>2599</v>
      </c>
      <c r="M233" s="198"/>
      <c r="N233" s="29"/>
      <c r="O233" s="29"/>
      <c r="P233" s="91">
        <f t="shared" si="15"/>
        <v>2599</v>
      </c>
    </row>
    <row r="234" spans="1:16" ht="39" hidden="1" customHeight="1">
      <c r="A234" s="48" t="s">
        <v>196</v>
      </c>
      <c r="B234" s="69" t="s">
        <v>53</v>
      </c>
      <c r="C234" s="69" t="s">
        <v>352</v>
      </c>
      <c r="D234" s="69" t="s">
        <v>195</v>
      </c>
      <c r="E234" s="70">
        <v>2599</v>
      </c>
      <c r="F234" s="91"/>
      <c r="G234" s="91"/>
      <c r="H234" s="85">
        <f t="shared" si="16"/>
        <v>2599</v>
      </c>
      <c r="I234" s="91"/>
      <c r="J234" s="85">
        <f t="shared" si="17"/>
        <v>2599</v>
      </c>
      <c r="K234" s="91"/>
      <c r="L234" s="91">
        <f t="shared" si="14"/>
        <v>2599</v>
      </c>
      <c r="M234" s="198"/>
      <c r="N234" s="29"/>
      <c r="O234" s="29"/>
      <c r="P234" s="91">
        <f t="shared" si="15"/>
        <v>2599</v>
      </c>
    </row>
    <row r="235" spans="1:16" ht="33" hidden="1" customHeight="1">
      <c r="A235" s="48" t="s">
        <v>175</v>
      </c>
      <c r="B235" s="69" t="s">
        <v>53</v>
      </c>
      <c r="C235" s="69" t="s">
        <v>353</v>
      </c>
      <c r="D235" s="69"/>
      <c r="E235" s="70">
        <f>SUM(E236)</f>
        <v>510</v>
      </c>
      <c r="F235" s="91"/>
      <c r="G235" s="91"/>
      <c r="H235" s="85">
        <f t="shared" si="16"/>
        <v>510</v>
      </c>
      <c r="I235" s="91"/>
      <c r="J235" s="85">
        <f t="shared" si="17"/>
        <v>510</v>
      </c>
      <c r="K235" s="91"/>
      <c r="L235" s="91">
        <f t="shared" si="14"/>
        <v>510</v>
      </c>
      <c r="M235" s="198"/>
      <c r="N235" s="29"/>
      <c r="O235" s="29"/>
      <c r="P235" s="91">
        <f t="shared" si="15"/>
        <v>510</v>
      </c>
    </row>
    <row r="236" spans="1:16" ht="36.75" hidden="1" customHeight="1">
      <c r="A236" s="48" t="s">
        <v>192</v>
      </c>
      <c r="B236" s="69" t="s">
        <v>53</v>
      </c>
      <c r="C236" s="69" t="s">
        <v>353</v>
      </c>
      <c r="D236" s="69" t="s">
        <v>191</v>
      </c>
      <c r="E236" s="70">
        <v>510</v>
      </c>
      <c r="F236" s="91"/>
      <c r="G236" s="91"/>
      <c r="H236" s="85">
        <f t="shared" si="16"/>
        <v>510</v>
      </c>
      <c r="I236" s="91"/>
      <c r="J236" s="85">
        <f t="shared" si="17"/>
        <v>510</v>
      </c>
      <c r="K236" s="91"/>
      <c r="L236" s="91">
        <f t="shared" si="14"/>
        <v>510</v>
      </c>
      <c r="M236" s="198"/>
      <c r="N236" s="29"/>
      <c r="O236" s="29"/>
      <c r="P236" s="91">
        <f t="shared" si="15"/>
        <v>510</v>
      </c>
    </row>
    <row r="237" spans="1:16" ht="28.5" customHeight="1">
      <c r="A237" s="46" t="s">
        <v>100</v>
      </c>
      <c r="B237" s="67" t="s">
        <v>101</v>
      </c>
      <c r="C237" s="67"/>
      <c r="D237" s="67"/>
      <c r="E237" s="85">
        <f>E238+E263</f>
        <v>64286.899999999994</v>
      </c>
      <c r="F237" s="85">
        <f t="shared" ref="F237" si="18">F238+F263</f>
        <v>-635.73</v>
      </c>
      <c r="G237" s="85">
        <f>G238</f>
        <v>951.7</v>
      </c>
      <c r="H237" s="85">
        <f t="shared" si="16"/>
        <v>64602.869999999988</v>
      </c>
      <c r="I237" s="85">
        <f>I238</f>
        <v>258.5</v>
      </c>
      <c r="J237" s="85">
        <f t="shared" si="17"/>
        <v>64861.369999999988</v>
      </c>
      <c r="K237" s="91"/>
      <c r="L237" s="90">
        <f t="shared" si="14"/>
        <v>64861.369999999988</v>
      </c>
      <c r="M237" s="223"/>
      <c r="N237" s="119"/>
      <c r="O237" s="119">
        <f>O238+O263</f>
        <v>1683</v>
      </c>
      <c r="P237" s="90">
        <f t="shared" si="15"/>
        <v>66544.37</v>
      </c>
    </row>
    <row r="238" spans="1:16" ht="29.25" customHeight="1">
      <c r="A238" s="46" t="s">
        <v>289</v>
      </c>
      <c r="B238" s="67" t="s">
        <v>102</v>
      </c>
      <c r="C238" s="67"/>
      <c r="D238" s="67"/>
      <c r="E238" s="85">
        <f>E239+E261</f>
        <v>56593.2</v>
      </c>
      <c r="F238" s="85">
        <f t="shared" ref="F238" si="19">F239+F261</f>
        <v>-311.89999999999998</v>
      </c>
      <c r="G238" s="85">
        <f>G239</f>
        <v>951.7</v>
      </c>
      <c r="H238" s="85">
        <f t="shared" si="16"/>
        <v>57232.999999999993</v>
      </c>
      <c r="I238" s="85">
        <f>I239</f>
        <v>258.5</v>
      </c>
      <c r="J238" s="85">
        <f t="shared" si="17"/>
        <v>57491.499999999993</v>
      </c>
      <c r="K238" s="91"/>
      <c r="L238" s="90">
        <f t="shared" si="14"/>
        <v>57491.499999999993</v>
      </c>
      <c r="M238" s="223"/>
      <c r="N238" s="119"/>
      <c r="O238" s="119">
        <f>O239+O261</f>
        <v>1501</v>
      </c>
      <c r="P238" s="90">
        <f t="shared" si="15"/>
        <v>58992.499999999993</v>
      </c>
    </row>
    <row r="239" spans="1:16" ht="39" customHeight="1">
      <c r="A239" s="43" t="s">
        <v>707</v>
      </c>
      <c r="B239" s="67" t="s">
        <v>102</v>
      </c>
      <c r="C239" s="67" t="s">
        <v>343</v>
      </c>
      <c r="D239" s="67"/>
      <c r="E239" s="85">
        <f>E240</f>
        <v>55593.2</v>
      </c>
      <c r="F239" s="85">
        <f>F240</f>
        <v>-311.39999999999998</v>
      </c>
      <c r="G239" s="85">
        <f>G240</f>
        <v>951.7</v>
      </c>
      <c r="H239" s="85">
        <f t="shared" si="16"/>
        <v>56233.499999999993</v>
      </c>
      <c r="I239" s="85">
        <f>I240</f>
        <v>258.5</v>
      </c>
      <c r="J239" s="85">
        <f t="shared" si="17"/>
        <v>56491.999999999993</v>
      </c>
      <c r="K239" s="91"/>
      <c r="L239" s="91">
        <f t="shared" si="14"/>
        <v>56491.999999999993</v>
      </c>
      <c r="M239" s="198"/>
      <c r="N239" s="29"/>
      <c r="O239" s="29">
        <f>O255</f>
        <v>1</v>
      </c>
      <c r="P239" s="91">
        <f t="shared" si="15"/>
        <v>56492.999999999993</v>
      </c>
    </row>
    <row r="240" spans="1:16" ht="33.75" customHeight="1">
      <c r="A240" s="43" t="s">
        <v>7</v>
      </c>
      <c r="B240" s="67" t="s">
        <v>102</v>
      </c>
      <c r="C240" s="67" t="s">
        <v>354</v>
      </c>
      <c r="D240" s="67"/>
      <c r="E240" s="85">
        <f>E241+E252+E255</f>
        <v>55593.2</v>
      </c>
      <c r="F240" s="85">
        <f>F241+F252+F255</f>
        <v>-311.39999999999998</v>
      </c>
      <c r="G240" s="85">
        <f>G241</f>
        <v>951.7</v>
      </c>
      <c r="H240" s="85">
        <f t="shared" si="16"/>
        <v>56233.499999999993</v>
      </c>
      <c r="I240" s="85">
        <f>I241+I255</f>
        <v>258.5</v>
      </c>
      <c r="J240" s="85">
        <f t="shared" si="17"/>
        <v>56491.999999999993</v>
      </c>
      <c r="K240" s="91"/>
      <c r="L240" s="91">
        <f t="shared" si="14"/>
        <v>56491.999999999993</v>
      </c>
      <c r="M240" s="198"/>
      <c r="N240" s="29"/>
      <c r="O240" s="29"/>
      <c r="P240" s="91">
        <f t="shared" si="15"/>
        <v>56491.999999999993</v>
      </c>
    </row>
    <row r="241" spans="1:16" ht="28.5" customHeight="1">
      <c r="A241" s="43" t="s">
        <v>436</v>
      </c>
      <c r="B241" s="67" t="s">
        <v>102</v>
      </c>
      <c r="C241" s="67" t="s">
        <v>430</v>
      </c>
      <c r="D241" s="67"/>
      <c r="E241" s="85">
        <f>SUM(E242,E244)</f>
        <v>35193.199999999997</v>
      </c>
      <c r="F241" s="85">
        <f>SUM(F242,F244)+F246</f>
        <v>-311.39999999999998</v>
      </c>
      <c r="G241" s="85">
        <f>G249</f>
        <v>951.7</v>
      </c>
      <c r="H241" s="85">
        <f t="shared" si="16"/>
        <v>35833.499999999993</v>
      </c>
      <c r="I241" s="85">
        <f>I246</f>
        <v>108.5</v>
      </c>
      <c r="J241" s="85">
        <f t="shared" si="17"/>
        <v>35941.999999999993</v>
      </c>
      <c r="K241" s="91"/>
      <c r="L241" s="91">
        <f t="shared" si="14"/>
        <v>35941.999999999993</v>
      </c>
      <c r="M241" s="198"/>
      <c r="N241" s="29"/>
      <c r="O241" s="29"/>
      <c r="P241" s="91">
        <f t="shared" si="15"/>
        <v>35941.999999999993</v>
      </c>
    </row>
    <row r="242" spans="1:16" ht="39.75" customHeight="1">
      <c r="A242" s="47" t="s">
        <v>277</v>
      </c>
      <c r="B242" s="69" t="s">
        <v>102</v>
      </c>
      <c r="C242" s="69" t="s">
        <v>437</v>
      </c>
      <c r="D242" s="67"/>
      <c r="E242" s="70">
        <f>SUM(E243)</f>
        <v>27781.8</v>
      </c>
      <c r="F242" s="91"/>
      <c r="G242" s="91"/>
      <c r="H242" s="85">
        <f t="shared" si="16"/>
        <v>27781.8</v>
      </c>
      <c r="I242" s="91"/>
      <c r="J242" s="85">
        <f t="shared" si="17"/>
        <v>27781.8</v>
      </c>
      <c r="K242" s="91"/>
      <c r="L242" s="91">
        <f t="shared" si="14"/>
        <v>27781.8</v>
      </c>
      <c r="M242" s="198"/>
      <c r="N242" s="29"/>
      <c r="O242" s="29"/>
      <c r="P242" s="91">
        <f t="shared" si="15"/>
        <v>27781.8</v>
      </c>
    </row>
    <row r="243" spans="1:16" ht="20.25" customHeight="1">
      <c r="A243" s="33" t="s">
        <v>145</v>
      </c>
      <c r="B243" s="69" t="s">
        <v>102</v>
      </c>
      <c r="C243" s="69" t="s">
        <v>437</v>
      </c>
      <c r="D243" s="69" t="s">
        <v>537</v>
      </c>
      <c r="E243" s="70">
        <v>27781.8</v>
      </c>
      <c r="F243" s="91"/>
      <c r="G243" s="91"/>
      <c r="H243" s="85">
        <f t="shared" si="16"/>
        <v>27781.8</v>
      </c>
      <c r="I243" s="91"/>
      <c r="J243" s="85">
        <f t="shared" si="17"/>
        <v>27781.8</v>
      </c>
      <c r="K243" s="91"/>
      <c r="L243" s="91">
        <f t="shared" si="14"/>
        <v>27781.8</v>
      </c>
      <c r="M243" s="198"/>
      <c r="N243" s="29"/>
      <c r="O243" s="29"/>
      <c r="P243" s="91">
        <f t="shared" si="15"/>
        <v>27781.8</v>
      </c>
    </row>
    <row r="244" spans="1:16" ht="33" customHeight="1">
      <c r="A244" s="33" t="s">
        <v>8</v>
      </c>
      <c r="B244" s="69" t="s">
        <v>102</v>
      </c>
      <c r="C244" s="69" t="s">
        <v>438</v>
      </c>
      <c r="D244" s="67"/>
      <c r="E244" s="70">
        <f>SUM(E245)+E246</f>
        <v>7411.4</v>
      </c>
      <c r="F244" s="91"/>
      <c r="G244" s="91"/>
      <c r="H244" s="85">
        <f t="shared" si="16"/>
        <v>7411.4</v>
      </c>
      <c r="I244" s="91"/>
      <c r="J244" s="85">
        <f t="shared" si="17"/>
        <v>7411.4</v>
      </c>
      <c r="K244" s="91"/>
      <c r="L244" s="91">
        <f t="shared" si="14"/>
        <v>7411.4</v>
      </c>
      <c r="M244" s="198"/>
      <c r="N244" s="29"/>
      <c r="O244" s="29"/>
      <c r="P244" s="91">
        <f t="shared" si="15"/>
        <v>7411.4</v>
      </c>
    </row>
    <row r="245" spans="1:16" ht="19.5" customHeight="1">
      <c r="A245" s="33" t="s">
        <v>145</v>
      </c>
      <c r="B245" s="68" t="s">
        <v>102</v>
      </c>
      <c r="C245" s="69" t="s">
        <v>438</v>
      </c>
      <c r="D245" s="69" t="s">
        <v>537</v>
      </c>
      <c r="E245" s="70">
        <v>7100</v>
      </c>
      <c r="F245" s="91"/>
      <c r="G245" s="91"/>
      <c r="H245" s="85">
        <f t="shared" si="16"/>
        <v>7100</v>
      </c>
      <c r="I245" s="91"/>
      <c r="J245" s="85">
        <f t="shared" si="17"/>
        <v>7100</v>
      </c>
      <c r="K245" s="91"/>
      <c r="L245" s="91">
        <f t="shared" si="14"/>
        <v>7100</v>
      </c>
      <c r="M245" s="198"/>
      <c r="N245" s="29"/>
      <c r="O245" s="29"/>
      <c r="P245" s="91">
        <f t="shared" si="15"/>
        <v>7100</v>
      </c>
    </row>
    <row r="246" spans="1:16" ht="21.75" customHeight="1">
      <c r="A246" s="28" t="s">
        <v>765</v>
      </c>
      <c r="B246" s="68" t="s">
        <v>102</v>
      </c>
      <c r="C246" s="69"/>
      <c r="D246" s="69"/>
      <c r="E246" s="70">
        <f>E247+E249+E250+E251</f>
        <v>311.39999999999998</v>
      </c>
      <c r="F246" s="70">
        <f>F247+F249+F250+F251</f>
        <v>-311.39999999999998</v>
      </c>
      <c r="G246" s="70"/>
      <c r="H246" s="85">
        <f t="shared" si="16"/>
        <v>0</v>
      </c>
      <c r="I246" s="91">
        <f>I247+I248</f>
        <v>108.5</v>
      </c>
      <c r="J246" s="85">
        <f t="shared" si="17"/>
        <v>108.5</v>
      </c>
      <c r="K246" s="91"/>
      <c r="L246" s="91">
        <f t="shared" si="14"/>
        <v>108.5</v>
      </c>
      <c r="M246" s="198"/>
      <c r="N246" s="29"/>
      <c r="O246" s="29"/>
      <c r="P246" s="91">
        <f t="shared" si="15"/>
        <v>108.5</v>
      </c>
    </row>
    <row r="247" spans="1:16" ht="24" customHeight="1">
      <c r="A247" s="33" t="s">
        <v>646</v>
      </c>
      <c r="B247" s="68" t="s">
        <v>102</v>
      </c>
      <c r="C247" s="69" t="s">
        <v>777</v>
      </c>
      <c r="D247" s="69" t="s">
        <v>603</v>
      </c>
      <c r="E247" s="70">
        <v>311.39999999999998</v>
      </c>
      <c r="F247" s="91">
        <v>-311.39999999999998</v>
      </c>
      <c r="G247" s="91"/>
      <c r="H247" s="85">
        <f t="shared" si="16"/>
        <v>0</v>
      </c>
      <c r="I247" s="91">
        <v>107.5</v>
      </c>
      <c r="J247" s="85">
        <f t="shared" si="17"/>
        <v>107.5</v>
      </c>
      <c r="K247" s="91"/>
      <c r="L247" s="91">
        <f t="shared" si="14"/>
        <v>107.5</v>
      </c>
      <c r="M247" s="198"/>
      <c r="N247" s="29"/>
      <c r="O247" s="29"/>
      <c r="P247" s="91">
        <f t="shared" si="15"/>
        <v>107.5</v>
      </c>
    </row>
    <row r="248" spans="1:16" ht="24" customHeight="1">
      <c r="A248" s="28" t="s">
        <v>766</v>
      </c>
      <c r="B248" s="68" t="s">
        <v>102</v>
      </c>
      <c r="C248" s="69" t="s">
        <v>777</v>
      </c>
      <c r="D248" s="69" t="s">
        <v>603</v>
      </c>
      <c r="E248" s="70"/>
      <c r="F248" s="91"/>
      <c r="G248" s="91"/>
      <c r="H248" s="85"/>
      <c r="I248" s="91">
        <v>1</v>
      </c>
      <c r="J248" s="85">
        <f t="shared" si="17"/>
        <v>1</v>
      </c>
      <c r="K248" s="91"/>
      <c r="L248" s="91">
        <f t="shared" si="14"/>
        <v>1</v>
      </c>
      <c r="M248" s="198"/>
      <c r="N248" s="29"/>
      <c r="O248" s="29"/>
      <c r="P248" s="91">
        <f t="shared" si="15"/>
        <v>1</v>
      </c>
    </row>
    <row r="249" spans="1:16" ht="35.25" customHeight="1">
      <c r="A249" s="28" t="s">
        <v>764</v>
      </c>
      <c r="B249" s="68" t="s">
        <v>102</v>
      </c>
      <c r="C249" s="69"/>
      <c r="D249" s="69"/>
      <c r="E249" s="70"/>
      <c r="F249" s="91"/>
      <c r="G249" s="91">
        <f>G250+G251</f>
        <v>951.7</v>
      </c>
      <c r="H249" s="85">
        <f t="shared" si="16"/>
        <v>951.7</v>
      </c>
      <c r="I249" s="91"/>
      <c r="J249" s="85">
        <f t="shared" si="17"/>
        <v>951.7</v>
      </c>
      <c r="K249" s="91"/>
      <c r="L249" s="91">
        <f t="shared" si="14"/>
        <v>951.7</v>
      </c>
      <c r="M249" s="198"/>
      <c r="N249" s="29"/>
      <c r="O249" s="29"/>
      <c r="P249" s="91">
        <f t="shared" si="15"/>
        <v>951.7</v>
      </c>
    </row>
    <row r="250" spans="1:16" ht="35.25" customHeight="1">
      <c r="A250" s="33" t="s">
        <v>646</v>
      </c>
      <c r="B250" s="68" t="s">
        <v>102</v>
      </c>
      <c r="C250" s="69" t="s">
        <v>638</v>
      </c>
      <c r="D250" s="69" t="s">
        <v>603</v>
      </c>
      <c r="E250" s="70"/>
      <c r="F250" s="91"/>
      <c r="G250" s="91">
        <v>942.2</v>
      </c>
      <c r="H250" s="85">
        <f t="shared" si="16"/>
        <v>942.2</v>
      </c>
      <c r="I250" s="91"/>
      <c r="J250" s="85">
        <f t="shared" si="17"/>
        <v>942.2</v>
      </c>
      <c r="K250" s="91"/>
      <c r="L250" s="91">
        <f t="shared" si="14"/>
        <v>942.2</v>
      </c>
      <c r="M250" s="198"/>
      <c r="N250" s="29"/>
      <c r="O250" s="29"/>
      <c r="P250" s="91">
        <f t="shared" si="15"/>
        <v>942.2</v>
      </c>
    </row>
    <row r="251" spans="1:16" ht="35.25" customHeight="1">
      <c r="A251" s="33" t="s">
        <v>602</v>
      </c>
      <c r="B251" s="68" t="s">
        <v>102</v>
      </c>
      <c r="C251" s="69" t="s">
        <v>639</v>
      </c>
      <c r="D251" s="69" t="s">
        <v>603</v>
      </c>
      <c r="E251" s="70"/>
      <c r="F251" s="91"/>
      <c r="G251" s="91">
        <v>9.5</v>
      </c>
      <c r="H251" s="85">
        <f t="shared" si="16"/>
        <v>9.5</v>
      </c>
      <c r="I251" s="91"/>
      <c r="J251" s="85">
        <f t="shared" si="17"/>
        <v>9.5</v>
      </c>
      <c r="K251" s="91"/>
      <c r="L251" s="91">
        <f t="shared" si="14"/>
        <v>9.5</v>
      </c>
      <c r="M251" s="198"/>
      <c r="N251" s="29"/>
      <c r="O251" s="29"/>
      <c r="P251" s="91">
        <f t="shared" si="15"/>
        <v>9.5</v>
      </c>
    </row>
    <row r="252" spans="1:16" ht="24.75" customHeight="1">
      <c r="A252" s="43" t="s">
        <v>435</v>
      </c>
      <c r="B252" s="67" t="s">
        <v>102</v>
      </c>
      <c r="C252" s="67" t="s">
        <v>431</v>
      </c>
      <c r="D252" s="69"/>
      <c r="E252" s="85">
        <f>E253</f>
        <v>4800</v>
      </c>
      <c r="F252" s="91"/>
      <c r="G252" s="91"/>
      <c r="H252" s="85">
        <f t="shared" si="16"/>
        <v>4800</v>
      </c>
      <c r="I252" s="91"/>
      <c r="J252" s="85">
        <f t="shared" si="17"/>
        <v>4800</v>
      </c>
      <c r="K252" s="91"/>
      <c r="L252" s="91">
        <f t="shared" si="14"/>
        <v>4800</v>
      </c>
      <c r="M252" s="198"/>
      <c r="N252" s="29"/>
      <c r="O252" s="29"/>
      <c r="P252" s="91">
        <f t="shared" si="15"/>
        <v>4800</v>
      </c>
    </row>
    <row r="253" spans="1:16" ht="23.25" customHeight="1">
      <c r="A253" s="33" t="s">
        <v>9</v>
      </c>
      <c r="B253" s="69" t="s">
        <v>102</v>
      </c>
      <c r="C253" s="69" t="s">
        <v>444</v>
      </c>
      <c r="D253" s="67"/>
      <c r="E253" s="70">
        <f>SUM(E254)</f>
        <v>4800</v>
      </c>
      <c r="F253" s="91"/>
      <c r="G253" s="91"/>
      <c r="H253" s="85">
        <f t="shared" si="16"/>
        <v>4800</v>
      </c>
      <c r="I253" s="91"/>
      <c r="J253" s="85">
        <f t="shared" si="17"/>
        <v>4800</v>
      </c>
      <c r="K253" s="91"/>
      <c r="L253" s="91">
        <f t="shared" si="14"/>
        <v>4800</v>
      </c>
      <c r="M253" s="198"/>
      <c r="N253" s="29"/>
      <c r="O253" s="29"/>
      <c r="P253" s="91">
        <f t="shared" si="15"/>
        <v>4800</v>
      </c>
    </row>
    <row r="254" spans="1:16" ht="27" customHeight="1">
      <c r="A254" s="33" t="s">
        <v>145</v>
      </c>
      <c r="B254" s="69" t="s">
        <v>102</v>
      </c>
      <c r="C254" s="69" t="s">
        <v>444</v>
      </c>
      <c r="D254" s="69" t="s">
        <v>537</v>
      </c>
      <c r="E254" s="70">
        <v>4800</v>
      </c>
      <c r="F254" s="91"/>
      <c r="G254" s="91"/>
      <c r="H254" s="85">
        <f t="shared" si="16"/>
        <v>4800</v>
      </c>
      <c r="I254" s="91"/>
      <c r="J254" s="85">
        <f t="shared" si="17"/>
        <v>4800</v>
      </c>
      <c r="K254" s="91"/>
      <c r="L254" s="91">
        <f t="shared" si="14"/>
        <v>4800</v>
      </c>
      <c r="M254" s="198"/>
      <c r="N254" s="29"/>
      <c r="O254" s="29"/>
      <c r="P254" s="91">
        <f t="shared" si="15"/>
        <v>4800</v>
      </c>
    </row>
    <row r="255" spans="1:16" ht="36" customHeight="1">
      <c r="A255" s="43" t="s">
        <v>432</v>
      </c>
      <c r="B255" s="67" t="s">
        <v>102</v>
      </c>
      <c r="C255" s="67" t="s">
        <v>434</v>
      </c>
      <c r="D255" s="69"/>
      <c r="E255" s="85">
        <f>E256</f>
        <v>15600</v>
      </c>
      <c r="F255" s="91"/>
      <c r="G255" s="91"/>
      <c r="H255" s="85">
        <f t="shared" si="16"/>
        <v>15600</v>
      </c>
      <c r="I255" s="91">
        <f>I260</f>
        <v>150</v>
      </c>
      <c r="J255" s="85">
        <f t="shared" si="17"/>
        <v>15750</v>
      </c>
      <c r="K255" s="91"/>
      <c r="L255" s="90">
        <f t="shared" si="14"/>
        <v>15750</v>
      </c>
      <c r="M255" s="223"/>
      <c r="N255" s="119"/>
      <c r="O255" s="119">
        <f>O258</f>
        <v>1</v>
      </c>
      <c r="P255" s="90">
        <f t="shared" si="15"/>
        <v>15751</v>
      </c>
    </row>
    <row r="256" spans="1:16" s="11" customFormat="1" ht="28.5" customHeight="1">
      <c r="A256" s="33" t="s">
        <v>10</v>
      </c>
      <c r="B256" s="69" t="s">
        <v>102</v>
      </c>
      <c r="C256" s="69" t="s">
        <v>433</v>
      </c>
      <c r="D256" s="67"/>
      <c r="E256" s="70">
        <f>SUM(E257)+E258</f>
        <v>15600</v>
      </c>
      <c r="F256" s="90"/>
      <c r="G256" s="90"/>
      <c r="H256" s="85">
        <f t="shared" si="16"/>
        <v>15600</v>
      </c>
      <c r="I256" s="90"/>
      <c r="J256" s="85">
        <f t="shared" si="17"/>
        <v>15600</v>
      </c>
      <c r="K256" s="90"/>
      <c r="L256" s="91">
        <f t="shared" si="14"/>
        <v>15600</v>
      </c>
      <c r="M256" s="223"/>
      <c r="N256" s="119"/>
      <c r="O256" s="119"/>
      <c r="P256" s="91">
        <f t="shared" si="15"/>
        <v>15600</v>
      </c>
    </row>
    <row r="257" spans="1:16" ht="32.25" customHeight="1">
      <c r="A257" s="33" t="s">
        <v>145</v>
      </c>
      <c r="B257" s="68" t="s">
        <v>102</v>
      </c>
      <c r="C257" s="69" t="s">
        <v>433</v>
      </c>
      <c r="D257" s="69" t="s">
        <v>537</v>
      </c>
      <c r="E257" s="70">
        <v>15600</v>
      </c>
      <c r="F257" s="91"/>
      <c r="G257" s="91"/>
      <c r="H257" s="85">
        <f t="shared" si="16"/>
        <v>15600</v>
      </c>
      <c r="I257" s="91"/>
      <c r="J257" s="85">
        <f t="shared" si="17"/>
        <v>15600</v>
      </c>
      <c r="K257" s="91"/>
      <c r="L257" s="91">
        <f t="shared" si="14"/>
        <v>15600</v>
      </c>
      <c r="M257" s="198"/>
      <c r="N257" s="29"/>
      <c r="O257" s="29"/>
      <c r="P257" s="91">
        <f t="shared" si="15"/>
        <v>15600</v>
      </c>
    </row>
    <row r="258" spans="1:16" ht="32.25" customHeight="1">
      <c r="A258" s="33" t="s">
        <v>631</v>
      </c>
      <c r="B258" s="68" t="s">
        <v>102</v>
      </c>
      <c r="C258" s="69"/>
      <c r="D258" s="69"/>
      <c r="E258" s="70"/>
      <c r="F258" s="91"/>
      <c r="G258" s="91"/>
      <c r="H258" s="85">
        <f t="shared" si="16"/>
        <v>0</v>
      </c>
      <c r="I258" s="91"/>
      <c r="J258" s="85">
        <f t="shared" si="17"/>
        <v>0</v>
      </c>
      <c r="K258" s="91"/>
      <c r="L258" s="91">
        <f t="shared" si="14"/>
        <v>0</v>
      </c>
      <c r="M258" s="198"/>
      <c r="N258" s="29"/>
      <c r="O258" s="29">
        <f>O259</f>
        <v>1</v>
      </c>
      <c r="P258" s="91">
        <f t="shared" si="15"/>
        <v>1</v>
      </c>
    </row>
    <row r="259" spans="1:16" ht="32.25" customHeight="1">
      <c r="A259" s="33" t="s">
        <v>646</v>
      </c>
      <c r="B259" s="68" t="s">
        <v>102</v>
      </c>
      <c r="C259" s="69" t="s">
        <v>630</v>
      </c>
      <c r="D259" s="69" t="s">
        <v>603</v>
      </c>
      <c r="E259" s="70"/>
      <c r="F259" s="91"/>
      <c r="G259" s="91"/>
      <c r="H259" s="85">
        <f t="shared" si="16"/>
        <v>0</v>
      </c>
      <c r="I259" s="91"/>
      <c r="J259" s="85">
        <f t="shared" si="17"/>
        <v>0</v>
      </c>
      <c r="K259" s="91"/>
      <c r="L259" s="91">
        <f t="shared" si="14"/>
        <v>0</v>
      </c>
      <c r="M259" s="198"/>
      <c r="N259" s="29"/>
      <c r="O259" s="29">
        <v>1</v>
      </c>
      <c r="P259" s="91">
        <f t="shared" si="15"/>
        <v>1</v>
      </c>
    </row>
    <row r="260" spans="1:16" ht="32.25" customHeight="1">
      <c r="A260" s="28" t="s">
        <v>773</v>
      </c>
      <c r="B260" s="68" t="s">
        <v>102</v>
      </c>
      <c r="C260" s="69" t="s">
        <v>774</v>
      </c>
      <c r="D260" s="69" t="s">
        <v>603</v>
      </c>
      <c r="E260" s="70"/>
      <c r="F260" s="91"/>
      <c r="G260" s="91"/>
      <c r="H260" s="85">
        <f t="shared" si="16"/>
        <v>0</v>
      </c>
      <c r="I260" s="91">
        <v>150</v>
      </c>
      <c r="J260" s="85">
        <f t="shared" si="17"/>
        <v>150</v>
      </c>
      <c r="K260" s="91"/>
      <c r="L260" s="91">
        <f t="shared" si="14"/>
        <v>150</v>
      </c>
      <c r="M260" s="198"/>
      <c r="N260" s="29"/>
      <c r="O260" s="29"/>
      <c r="P260" s="91">
        <f t="shared" si="15"/>
        <v>150</v>
      </c>
    </row>
    <row r="261" spans="1:16" ht="42" customHeight="1">
      <c r="A261" s="46" t="s">
        <v>689</v>
      </c>
      <c r="B261" s="66" t="s">
        <v>102</v>
      </c>
      <c r="C261" s="67" t="s">
        <v>505</v>
      </c>
      <c r="D261" s="67"/>
      <c r="E261" s="85">
        <f>E262</f>
        <v>1000</v>
      </c>
      <c r="F261" s="90">
        <f>F262</f>
        <v>-0.5</v>
      </c>
      <c r="G261" s="90"/>
      <c r="H261" s="85">
        <f t="shared" si="16"/>
        <v>999.5</v>
      </c>
      <c r="I261" s="90"/>
      <c r="J261" s="85">
        <f t="shared" si="17"/>
        <v>999.5</v>
      </c>
      <c r="K261" s="91"/>
      <c r="L261" s="90">
        <f t="shared" si="14"/>
        <v>999.5</v>
      </c>
      <c r="M261" s="223"/>
      <c r="N261" s="119"/>
      <c r="O261" s="119">
        <f>O262</f>
        <v>1500</v>
      </c>
      <c r="P261" s="90">
        <f t="shared" si="15"/>
        <v>2499.5</v>
      </c>
    </row>
    <row r="262" spans="1:16" ht="32.25" customHeight="1">
      <c r="A262" s="33" t="s">
        <v>209</v>
      </c>
      <c r="B262" s="68" t="s">
        <v>102</v>
      </c>
      <c r="C262" s="69" t="s">
        <v>505</v>
      </c>
      <c r="D262" s="69" t="s">
        <v>191</v>
      </c>
      <c r="E262" s="70">
        <v>1000</v>
      </c>
      <c r="F262" s="91">
        <v>-0.5</v>
      </c>
      <c r="G262" s="91"/>
      <c r="H262" s="85">
        <f t="shared" si="16"/>
        <v>999.5</v>
      </c>
      <c r="I262" s="91"/>
      <c r="J262" s="85">
        <f t="shared" si="17"/>
        <v>999.5</v>
      </c>
      <c r="K262" s="91"/>
      <c r="L262" s="91">
        <f t="shared" si="14"/>
        <v>999.5</v>
      </c>
      <c r="M262" s="198"/>
      <c r="N262" s="29"/>
      <c r="O262" s="29">
        <v>1500</v>
      </c>
      <c r="P262" s="91">
        <f t="shared" si="15"/>
        <v>2499.5</v>
      </c>
    </row>
    <row r="263" spans="1:16" ht="32.25" customHeight="1">
      <c r="A263" s="43" t="s">
        <v>142</v>
      </c>
      <c r="B263" s="67" t="s">
        <v>103</v>
      </c>
      <c r="C263" s="69"/>
      <c r="D263" s="69"/>
      <c r="E263" s="85">
        <f>E264+E267+E273</f>
        <v>7693.7</v>
      </c>
      <c r="F263" s="85">
        <f>F264+F267+F273</f>
        <v>-323.83</v>
      </c>
      <c r="G263" s="85"/>
      <c r="H263" s="85">
        <f t="shared" si="16"/>
        <v>7369.87</v>
      </c>
      <c r="I263" s="85"/>
      <c r="J263" s="85">
        <f t="shared" si="17"/>
        <v>7369.87</v>
      </c>
      <c r="K263" s="91"/>
      <c r="L263" s="90">
        <f t="shared" si="14"/>
        <v>7369.87</v>
      </c>
      <c r="M263" s="223"/>
      <c r="N263" s="119"/>
      <c r="O263" s="119">
        <f>O264</f>
        <v>182</v>
      </c>
      <c r="P263" s="90">
        <f t="shared" si="15"/>
        <v>7551.87</v>
      </c>
    </row>
    <row r="264" spans="1:16" ht="32.25" customHeight="1">
      <c r="A264" s="46" t="s">
        <v>551</v>
      </c>
      <c r="B264" s="67" t="s">
        <v>103</v>
      </c>
      <c r="C264" s="67" t="s">
        <v>552</v>
      </c>
      <c r="D264" s="67"/>
      <c r="E264" s="85">
        <f>E265</f>
        <v>5118</v>
      </c>
      <c r="F264" s="91"/>
      <c r="G264" s="91"/>
      <c r="H264" s="85">
        <f t="shared" si="16"/>
        <v>5118</v>
      </c>
      <c r="I264" s="91"/>
      <c r="J264" s="85">
        <f t="shared" si="17"/>
        <v>5118</v>
      </c>
      <c r="K264" s="91"/>
      <c r="L264" s="90">
        <f t="shared" si="14"/>
        <v>5118</v>
      </c>
      <c r="M264" s="223"/>
      <c r="N264" s="119"/>
      <c r="O264" s="119">
        <f>O265</f>
        <v>182</v>
      </c>
      <c r="P264" s="90">
        <f t="shared" si="15"/>
        <v>5300</v>
      </c>
    </row>
    <row r="265" spans="1:16" ht="32.25" customHeight="1">
      <c r="A265" s="33" t="s">
        <v>553</v>
      </c>
      <c r="B265" s="69" t="s">
        <v>103</v>
      </c>
      <c r="C265" s="69" t="s">
        <v>552</v>
      </c>
      <c r="D265" s="69"/>
      <c r="E265" s="70">
        <f>E266</f>
        <v>5118</v>
      </c>
      <c r="F265" s="91"/>
      <c r="G265" s="91"/>
      <c r="H265" s="85">
        <f t="shared" si="16"/>
        <v>5118</v>
      </c>
      <c r="I265" s="91"/>
      <c r="J265" s="85">
        <f t="shared" si="17"/>
        <v>5118</v>
      </c>
      <c r="K265" s="91"/>
      <c r="L265" s="91">
        <f t="shared" si="14"/>
        <v>5118</v>
      </c>
      <c r="M265" s="198"/>
      <c r="N265" s="29"/>
      <c r="O265" s="29">
        <f>O266</f>
        <v>182</v>
      </c>
      <c r="P265" s="91">
        <f t="shared" si="15"/>
        <v>5300</v>
      </c>
    </row>
    <row r="266" spans="1:16" ht="32.25" customHeight="1">
      <c r="A266" s="33" t="s">
        <v>145</v>
      </c>
      <c r="B266" s="69" t="s">
        <v>103</v>
      </c>
      <c r="C266" s="69" t="s">
        <v>552</v>
      </c>
      <c r="D266" s="69" t="s">
        <v>537</v>
      </c>
      <c r="E266" s="70">
        <v>5118</v>
      </c>
      <c r="F266" s="91"/>
      <c r="G266" s="91"/>
      <c r="H266" s="85">
        <f t="shared" si="16"/>
        <v>5118</v>
      </c>
      <c r="I266" s="91"/>
      <c r="J266" s="85">
        <f t="shared" si="17"/>
        <v>5118</v>
      </c>
      <c r="K266" s="91"/>
      <c r="L266" s="91">
        <f t="shared" si="14"/>
        <v>5118</v>
      </c>
      <c r="M266" s="198"/>
      <c r="N266" s="29"/>
      <c r="O266" s="29">
        <v>182</v>
      </c>
      <c r="P266" s="91">
        <f t="shared" si="15"/>
        <v>5300</v>
      </c>
    </row>
    <row r="267" spans="1:16" ht="30" customHeight="1">
      <c r="A267" s="46" t="s">
        <v>270</v>
      </c>
      <c r="B267" s="67" t="s">
        <v>103</v>
      </c>
      <c r="C267" s="67" t="s">
        <v>228</v>
      </c>
      <c r="D267" s="67"/>
      <c r="E267" s="85">
        <f>SUM(E268)</f>
        <v>1549</v>
      </c>
      <c r="F267" s="91"/>
      <c r="G267" s="91"/>
      <c r="H267" s="85">
        <f t="shared" si="16"/>
        <v>1549</v>
      </c>
      <c r="I267" s="91"/>
      <c r="J267" s="85">
        <f t="shared" si="17"/>
        <v>1549</v>
      </c>
      <c r="K267" s="91"/>
      <c r="L267" s="91">
        <f t="shared" si="14"/>
        <v>1549</v>
      </c>
      <c r="M267" s="198"/>
      <c r="N267" s="29"/>
      <c r="O267" s="29"/>
      <c r="P267" s="91">
        <f t="shared" si="15"/>
        <v>1549</v>
      </c>
    </row>
    <row r="268" spans="1:16" ht="36" customHeight="1">
      <c r="A268" s="33" t="s">
        <v>206</v>
      </c>
      <c r="B268" s="69" t="s">
        <v>103</v>
      </c>
      <c r="C268" s="69" t="s">
        <v>355</v>
      </c>
      <c r="D268" s="69"/>
      <c r="E268" s="70">
        <f>SUM(E269,E271)</f>
        <v>1549</v>
      </c>
      <c r="F268" s="91"/>
      <c r="G268" s="91"/>
      <c r="H268" s="85">
        <f t="shared" si="16"/>
        <v>1549</v>
      </c>
      <c r="I268" s="91"/>
      <c r="J268" s="85">
        <f t="shared" si="17"/>
        <v>1549</v>
      </c>
      <c r="K268" s="91"/>
      <c r="L268" s="91">
        <f t="shared" si="14"/>
        <v>1549</v>
      </c>
      <c r="M268" s="198"/>
      <c r="N268" s="29"/>
      <c r="O268" s="29"/>
      <c r="P268" s="91">
        <f t="shared" si="15"/>
        <v>1549</v>
      </c>
    </row>
    <row r="269" spans="1:16" ht="33.75" customHeight="1">
      <c r="A269" s="48" t="s">
        <v>194</v>
      </c>
      <c r="B269" s="69" t="s">
        <v>103</v>
      </c>
      <c r="C269" s="69" t="s">
        <v>356</v>
      </c>
      <c r="D269" s="69"/>
      <c r="E269" s="70">
        <f>SUM(E270)</f>
        <v>1534</v>
      </c>
      <c r="F269" s="91"/>
      <c r="G269" s="91"/>
      <c r="H269" s="85">
        <f t="shared" si="16"/>
        <v>1534</v>
      </c>
      <c r="I269" s="91"/>
      <c r="J269" s="85">
        <f t="shared" si="17"/>
        <v>1534</v>
      </c>
      <c r="K269" s="91"/>
      <c r="L269" s="91">
        <f t="shared" si="14"/>
        <v>1534</v>
      </c>
      <c r="M269" s="198"/>
      <c r="N269" s="29"/>
      <c r="O269" s="29"/>
      <c r="P269" s="91">
        <f t="shared" si="15"/>
        <v>1534</v>
      </c>
    </row>
    <row r="270" spans="1:16" ht="29.25" customHeight="1">
      <c r="A270" s="48" t="s">
        <v>196</v>
      </c>
      <c r="B270" s="69" t="s">
        <v>103</v>
      </c>
      <c r="C270" s="69" t="s">
        <v>356</v>
      </c>
      <c r="D270" s="69" t="s">
        <v>195</v>
      </c>
      <c r="E270" s="70">
        <v>1534</v>
      </c>
      <c r="F270" s="91"/>
      <c r="G270" s="91"/>
      <c r="H270" s="85">
        <f t="shared" si="16"/>
        <v>1534</v>
      </c>
      <c r="I270" s="91"/>
      <c r="J270" s="85">
        <f t="shared" si="17"/>
        <v>1534</v>
      </c>
      <c r="K270" s="91"/>
      <c r="L270" s="91">
        <f t="shared" ref="L270:L333" si="20">J270+K270</f>
        <v>1534</v>
      </c>
      <c r="M270" s="198"/>
      <c r="N270" s="29"/>
      <c r="O270" s="29"/>
      <c r="P270" s="91">
        <f t="shared" ref="P270:P333" si="21">L270+N270+O270</f>
        <v>1534</v>
      </c>
    </row>
    <row r="271" spans="1:16" ht="22.5" customHeight="1">
      <c r="A271" s="48" t="s">
        <v>175</v>
      </c>
      <c r="B271" s="69" t="s">
        <v>103</v>
      </c>
      <c r="C271" s="69" t="s">
        <v>357</v>
      </c>
      <c r="D271" s="69"/>
      <c r="E271" s="70">
        <f>SUM(E272)</f>
        <v>15</v>
      </c>
      <c r="F271" s="91"/>
      <c r="G271" s="91"/>
      <c r="H271" s="85">
        <f t="shared" si="16"/>
        <v>15</v>
      </c>
      <c r="I271" s="91"/>
      <c r="J271" s="85">
        <f t="shared" ref="J271:J334" si="22">E271+F271+G271+I271</f>
        <v>15</v>
      </c>
      <c r="K271" s="91"/>
      <c r="L271" s="91">
        <f t="shared" si="20"/>
        <v>15</v>
      </c>
      <c r="M271" s="198"/>
      <c r="N271" s="29"/>
      <c r="O271" s="29"/>
      <c r="P271" s="91">
        <f t="shared" si="21"/>
        <v>15</v>
      </c>
    </row>
    <row r="272" spans="1:16" ht="29.25" customHeight="1">
      <c r="A272" s="48" t="s">
        <v>192</v>
      </c>
      <c r="B272" s="69" t="s">
        <v>103</v>
      </c>
      <c r="C272" s="69" t="s">
        <v>357</v>
      </c>
      <c r="D272" s="69" t="s">
        <v>191</v>
      </c>
      <c r="E272" s="70">
        <v>15</v>
      </c>
      <c r="F272" s="91"/>
      <c r="G272" s="91"/>
      <c r="H272" s="85">
        <f t="shared" ref="H272:H335" si="23">E272+F272+G272</f>
        <v>15</v>
      </c>
      <c r="I272" s="91"/>
      <c r="J272" s="85">
        <f t="shared" si="22"/>
        <v>15</v>
      </c>
      <c r="K272" s="91"/>
      <c r="L272" s="91">
        <f t="shared" si="20"/>
        <v>15</v>
      </c>
      <c r="M272" s="198"/>
      <c r="N272" s="29"/>
      <c r="O272" s="29"/>
      <c r="P272" s="91">
        <f t="shared" si="21"/>
        <v>15</v>
      </c>
    </row>
    <row r="273" spans="1:16" ht="45" customHeight="1">
      <c r="A273" s="43" t="s">
        <v>708</v>
      </c>
      <c r="B273" s="69" t="s">
        <v>103</v>
      </c>
      <c r="C273" s="69" t="s">
        <v>607</v>
      </c>
      <c r="D273" s="69"/>
      <c r="E273" s="85">
        <f>E274+E275</f>
        <v>1026.7</v>
      </c>
      <c r="F273" s="85">
        <f t="shared" ref="F273" si="24">F274+F275</f>
        <v>-323.83</v>
      </c>
      <c r="G273" s="85"/>
      <c r="H273" s="85">
        <f t="shared" si="23"/>
        <v>702.87000000000012</v>
      </c>
      <c r="I273" s="85"/>
      <c r="J273" s="85">
        <f t="shared" si="22"/>
        <v>702.87000000000012</v>
      </c>
      <c r="K273" s="91"/>
      <c r="L273" s="91">
        <f t="shared" si="20"/>
        <v>702.87000000000012</v>
      </c>
      <c r="M273" s="198"/>
      <c r="N273" s="29"/>
      <c r="O273" s="29"/>
      <c r="P273" s="91">
        <f t="shared" si="21"/>
        <v>702.87000000000012</v>
      </c>
    </row>
    <row r="274" spans="1:16" ht="47.25" customHeight="1">
      <c r="A274" s="48" t="s">
        <v>609</v>
      </c>
      <c r="B274" s="69" t="s">
        <v>103</v>
      </c>
      <c r="C274" s="69" t="s">
        <v>606</v>
      </c>
      <c r="D274" s="69" t="s">
        <v>191</v>
      </c>
      <c r="E274" s="70">
        <v>1026.7</v>
      </c>
      <c r="F274" s="91">
        <v>-324.33</v>
      </c>
      <c r="G274" s="91"/>
      <c r="H274" s="85">
        <f t="shared" si="23"/>
        <v>702.37000000000012</v>
      </c>
      <c r="I274" s="91"/>
      <c r="J274" s="85">
        <f t="shared" si="22"/>
        <v>702.37000000000012</v>
      </c>
      <c r="K274" s="91"/>
      <c r="L274" s="91">
        <f t="shared" si="20"/>
        <v>702.37000000000012</v>
      </c>
      <c r="M274" s="198"/>
      <c r="N274" s="29"/>
      <c r="O274" s="29"/>
      <c r="P274" s="91">
        <f t="shared" si="21"/>
        <v>702.37000000000012</v>
      </c>
    </row>
    <row r="275" spans="1:16" ht="38.25" customHeight="1">
      <c r="A275" s="48" t="s">
        <v>610</v>
      </c>
      <c r="B275" s="69" t="s">
        <v>103</v>
      </c>
      <c r="C275" s="69" t="s">
        <v>608</v>
      </c>
      <c r="D275" s="69" t="s">
        <v>191</v>
      </c>
      <c r="E275" s="70"/>
      <c r="F275" s="91">
        <v>0.5</v>
      </c>
      <c r="G275" s="91"/>
      <c r="H275" s="85">
        <f t="shared" si="23"/>
        <v>0.5</v>
      </c>
      <c r="I275" s="91"/>
      <c r="J275" s="85">
        <f t="shared" si="22"/>
        <v>0.5</v>
      </c>
      <c r="K275" s="91"/>
      <c r="L275" s="91">
        <f t="shared" si="20"/>
        <v>0.5</v>
      </c>
      <c r="M275" s="198"/>
      <c r="N275" s="29"/>
      <c r="O275" s="29"/>
      <c r="P275" s="91">
        <f t="shared" si="21"/>
        <v>0.5</v>
      </c>
    </row>
    <row r="276" spans="1:16" ht="24.75" customHeight="1">
      <c r="A276" s="46" t="s">
        <v>117</v>
      </c>
      <c r="B276" s="67" t="s">
        <v>219</v>
      </c>
      <c r="C276" s="67"/>
      <c r="D276" s="67"/>
      <c r="E276" s="85">
        <f>SUM(E277,E282,E303,E309)</f>
        <v>16847.400000000001</v>
      </c>
      <c r="F276" s="85">
        <f>SUM(F277,F282,F303,F309)</f>
        <v>661</v>
      </c>
      <c r="G276" s="85"/>
      <c r="H276" s="85">
        <f t="shared" si="23"/>
        <v>17508.400000000001</v>
      </c>
      <c r="I276" s="85">
        <f>I282</f>
        <v>12426.699999999999</v>
      </c>
      <c r="J276" s="85">
        <f t="shared" si="22"/>
        <v>29935.1</v>
      </c>
      <c r="K276" s="90">
        <f>K277</f>
        <v>1300</v>
      </c>
      <c r="L276" s="90">
        <f t="shared" si="20"/>
        <v>31235.1</v>
      </c>
      <c r="M276" s="198"/>
      <c r="N276" s="29"/>
      <c r="O276" s="29"/>
      <c r="P276" s="90">
        <f t="shared" si="21"/>
        <v>31235.1</v>
      </c>
    </row>
    <row r="277" spans="1:16" ht="33.75" hidden="1" customHeight="1">
      <c r="A277" s="43" t="s">
        <v>679</v>
      </c>
      <c r="B277" s="67" t="s">
        <v>309</v>
      </c>
      <c r="C277" s="67"/>
      <c r="D277" s="67"/>
      <c r="E277" s="85">
        <f>SUM(E278)</f>
        <v>6280</v>
      </c>
      <c r="F277" s="91"/>
      <c r="G277" s="91"/>
      <c r="H277" s="85">
        <f t="shared" si="23"/>
        <v>6280</v>
      </c>
      <c r="I277" s="91"/>
      <c r="J277" s="85">
        <f t="shared" si="22"/>
        <v>6280</v>
      </c>
      <c r="K277" s="90">
        <f>K278</f>
        <v>1300</v>
      </c>
      <c r="L277" s="90">
        <f t="shared" si="20"/>
        <v>7580</v>
      </c>
      <c r="M277" s="198"/>
      <c r="N277" s="29"/>
      <c r="O277" s="29"/>
      <c r="P277" s="91">
        <f t="shared" si="21"/>
        <v>7580</v>
      </c>
    </row>
    <row r="278" spans="1:16" s="4" customFormat="1" ht="28.5" hidden="1" customHeight="1">
      <c r="A278" s="46" t="s">
        <v>217</v>
      </c>
      <c r="B278" s="67" t="s">
        <v>309</v>
      </c>
      <c r="C278" s="67"/>
      <c r="D278" s="67"/>
      <c r="E278" s="85">
        <f>SUM(E279)</f>
        <v>6280</v>
      </c>
      <c r="F278" s="90"/>
      <c r="G278" s="90"/>
      <c r="H278" s="85">
        <f t="shared" si="23"/>
        <v>6280</v>
      </c>
      <c r="I278" s="90"/>
      <c r="J278" s="70">
        <f t="shared" si="22"/>
        <v>6280</v>
      </c>
      <c r="K278" s="91">
        <f>K279</f>
        <v>1300</v>
      </c>
      <c r="L278" s="91">
        <f t="shared" si="20"/>
        <v>7580</v>
      </c>
      <c r="M278" s="221"/>
      <c r="N278" s="119"/>
      <c r="O278" s="119"/>
      <c r="P278" s="91">
        <f t="shared" si="21"/>
        <v>7580</v>
      </c>
    </row>
    <row r="279" spans="1:16" s="4" customFormat="1" ht="36.75" hidden="1" customHeight="1">
      <c r="A279" s="33" t="s">
        <v>474</v>
      </c>
      <c r="B279" s="67" t="s">
        <v>309</v>
      </c>
      <c r="C279" s="69" t="s">
        <v>473</v>
      </c>
      <c r="D279" s="67"/>
      <c r="E279" s="85">
        <f>SUM(E280)</f>
        <v>6280</v>
      </c>
      <c r="F279" s="90"/>
      <c r="G279" s="90"/>
      <c r="H279" s="85">
        <f t="shared" si="23"/>
        <v>6280</v>
      </c>
      <c r="I279" s="90"/>
      <c r="J279" s="70">
        <f t="shared" si="22"/>
        <v>6280</v>
      </c>
      <c r="K279" s="91">
        <f>K280</f>
        <v>1300</v>
      </c>
      <c r="L279" s="91">
        <f t="shared" si="20"/>
        <v>7580</v>
      </c>
      <c r="M279" s="221"/>
      <c r="N279" s="119"/>
      <c r="O279" s="119"/>
      <c r="P279" s="91">
        <f t="shared" si="21"/>
        <v>7580</v>
      </c>
    </row>
    <row r="280" spans="1:16" ht="30.75" hidden="1" customHeight="1">
      <c r="A280" s="48" t="s">
        <v>278</v>
      </c>
      <c r="B280" s="69" t="s">
        <v>309</v>
      </c>
      <c r="C280" s="69" t="s">
        <v>472</v>
      </c>
      <c r="D280" s="69"/>
      <c r="E280" s="70">
        <f>SUM(E281)</f>
        <v>6280</v>
      </c>
      <c r="F280" s="91"/>
      <c r="G280" s="91"/>
      <c r="H280" s="70">
        <f t="shared" si="23"/>
        <v>6280</v>
      </c>
      <c r="I280" s="91"/>
      <c r="J280" s="70">
        <f t="shared" si="22"/>
        <v>6280</v>
      </c>
      <c r="K280" s="91">
        <f>K281</f>
        <v>1300</v>
      </c>
      <c r="L280" s="91">
        <f t="shared" si="20"/>
        <v>7580</v>
      </c>
      <c r="M280" s="198"/>
      <c r="N280" s="29"/>
      <c r="O280" s="29"/>
      <c r="P280" s="91">
        <f t="shared" si="21"/>
        <v>7580</v>
      </c>
    </row>
    <row r="281" spans="1:16" ht="34.5" hidden="1" customHeight="1">
      <c r="A281" s="48" t="s">
        <v>148</v>
      </c>
      <c r="B281" s="69" t="s">
        <v>309</v>
      </c>
      <c r="C281" s="69" t="s">
        <v>472</v>
      </c>
      <c r="D281" s="69" t="s">
        <v>550</v>
      </c>
      <c r="E281" s="70">
        <v>6280</v>
      </c>
      <c r="F281" s="91"/>
      <c r="G281" s="91"/>
      <c r="H281" s="70">
        <f t="shared" si="23"/>
        <v>6280</v>
      </c>
      <c r="I281" s="91"/>
      <c r="J281" s="85">
        <f t="shared" si="22"/>
        <v>6280</v>
      </c>
      <c r="K281" s="91">
        <v>1300</v>
      </c>
      <c r="L281" s="91">
        <f t="shared" si="20"/>
        <v>7580</v>
      </c>
      <c r="M281" s="198">
        <v>630</v>
      </c>
      <c r="N281" s="29"/>
      <c r="O281" s="29"/>
      <c r="P281" s="91">
        <f t="shared" si="21"/>
        <v>7580</v>
      </c>
    </row>
    <row r="282" spans="1:16" ht="34.5" hidden="1" customHeight="1">
      <c r="A282" s="46" t="s">
        <v>109</v>
      </c>
      <c r="B282" s="67" t="s">
        <v>98</v>
      </c>
      <c r="C282" s="67"/>
      <c r="D282" s="67"/>
      <c r="E282" s="85">
        <f>SUM(E283,E289)</f>
        <v>3167.4</v>
      </c>
      <c r="F282" s="85">
        <f>SUM(F283,F289)</f>
        <v>661</v>
      </c>
      <c r="G282" s="85"/>
      <c r="H282" s="85">
        <f t="shared" si="23"/>
        <v>3828.4</v>
      </c>
      <c r="I282" s="85">
        <f>I283+I289</f>
        <v>12426.699999999999</v>
      </c>
      <c r="J282" s="85">
        <f t="shared" si="22"/>
        <v>16255.099999999999</v>
      </c>
      <c r="K282" s="91"/>
      <c r="L282" s="91">
        <f t="shared" si="20"/>
        <v>16255.099999999999</v>
      </c>
      <c r="M282" s="198"/>
      <c r="N282" s="29"/>
      <c r="O282" s="29"/>
      <c r="P282" s="91">
        <f t="shared" si="21"/>
        <v>16255.099999999999</v>
      </c>
    </row>
    <row r="283" spans="1:16" ht="38.25" hidden="1" customHeight="1">
      <c r="A283" s="46" t="s">
        <v>688</v>
      </c>
      <c r="B283" s="67" t="s">
        <v>98</v>
      </c>
      <c r="C283" s="67" t="s">
        <v>358</v>
      </c>
      <c r="D283" s="67"/>
      <c r="E283" s="85">
        <f>E284</f>
        <v>2381</v>
      </c>
      <c r="F283" s="85">
        <f>F284</f>
        <v>661</v>
      </c>
      <c r="G283" s="85"/>
      <c r="H283" s="85">
        <f t="shared" si="23"/>
        <v>3042</v>
      </c>
      <c r="I283" s="85">
        <f>I284</f>
        <v>11336.9</v>
      </c>
      <c r="J283" s="85">
        <f t="shared" si="22"/>
        <v>14378.9</v>
      </c>
      <c r="K283" s="91"/>
      <c r="L283" s="91">
        <f t="shared" si="20"/>
        <v>14378.9</v>
      </c>
      <c r="M283" s="198"/>
      <c r="N283" s="29"/>
      <c r="O283" s="29"/>
      <c r="P283" s="91">
        <f t="shared" si="21"/>
        <v>14378.9</v>
      </c>
    </row>
    <row r="284" spans="1:16" ht="36.75" hidden="1" customHeight="1">
      <c r="A284" s="48" t="s">
        <v>382</v>
      </c>
      <c r="B284" s="69" t="s">
        <v>98</v>
      </c>
      <c r="C284" s="69" t="s">
        <v>419</v>
      </c>
      <c r="D284" s="67"/>
      <c r="E284" s="85">
        <f>SUM(E285)+E287</f>
        <v>2381</v>
      </c>
      <c r="F284" s="85">
        <f>SUM(F285)+F287</f>
        <v>661</v>
      </c>
      <c r="G284" s="85"/>
      <c r="H284" s="70">
        <f t="shared" si="23"/>
        <v>3042</v>
      </c>
      <c r="I284" s="70">
        <f>I287</f>
        <v>11336.9</v>
      </c>
      <c r="J284" s="85">
        <f t="shared" si="22"/>
        <v>14378.9</v>
      </c>
      <c r="K284" s="91"/>
      <c r="L284" s="91">
        <f t="shared" si="20"/>
        <v>14378.9</v>
      </c>
      <c r="M284" s="198"/>
      <c r="N284" s="29"/>
      <c r="O284" s="29"/>
      <c r="P284" s="91">
        <f t="shared" si="21"/>
        <v>14378.9</v>
      </c>
    </row>
    <row r="285" spans="1:16" ht="36.75" hidden="1" customHeight="1">
      <c r="A285" s="48" t="s">
        <v>13</v>
      </c>
      <c r="B285" s="69" t="s">
        <v>98</v>
      </c>
      <c r="C285" s="69" t="s">
        <v>561</v>
      </c>
      <c r="D285" s="67"/>
      <c r="E285" s="85">
        <f>SUM(E286)</f>
        <v>2381</v>
      </c>
      <c r="F285" s="85">
        <f>SUM(F286)</f>
        <v>661</v>
      </c>
      <c r="G285" s="85"/>
      <c r="H285" s="70">
        <f t="shared" si="23"/>
        <v>3042</v>
      </c>
      <c r="I285" s="70"/>
      <c r="J285" s="85">
        <f t="shared" si="22"/>
        <v>3042</v>
      </c>
      <c r="K285" s="91"/>
      <c r="L285" s="91">
        <f t="shared" si="20"/>
        <v>3042</v>
      </c>
      <c r="M285" s="198"/>
      <c r="N285" s="29"/>
      <c r="O285" s="29"/>
      <c r="P285" s="91">
        <f t="shared" si="21"/>
        <v>3042</v>
      </c>
    </row>
    <row r="286" spans="1:16" s="4" customFormat="1" ht="31.5" hidden="1" customHeight="1">
      <c r="A286" s="34" t="s">
        <v>151</v>
      </c>
      <c r="B286" s="69" t="s">
        <v>98</v>
      </c>
      <c r="C286" s="69" t="s">
        <v>561</v>
      </c>
      <c r="D286" s="69" t="s">
        <v>149</v>
      </c>
      <c r="E286" s="70">
        <v>2381</v>
      </c>
      <c r="F286" s="91">
        <v>661</v>
      </c>
      <c r="G286" s="91"/>
      <c r="H286" s="70">
        <f t="shared" si="23"/>
        <v>3042</v>
      </c>
      <c r="I286" s="91"/>
      <c r="J286" s="85">
        <f t="shared" si="22"/>
        <v>3042</v>
      </c>
      <c r="K286" s="90"/>
      <c r="L286" s="91">
        <f t="shared" si="20"/>
        <v>3042</v>
      </c>
      <c r="M286" s="221">
        <v>381</v>
      </c>
      <c r="N286" s="119"/>
      <c r="O286" s="119"/>
      <c r="P286" s="91">
        <f t="shared" si="21"/>
        <v>3042</v>
      </c>
    </row>
    <row r="287" spans="1:16" s="4" customFormat="1" ht="31.5" hidden="1" customHeight="1">
      <c r="A287" s="77" t="s">
        <v>549</v>
      </c>
      <c r="B287" s="68" t="s">
        <v>98</v>
      </c>
      <c r="C287" s="69" t="s">
        <v>629</v>
      </c>
      <c r="D287" s="69"/>
      <c r="E287" s="70">
        <f>E288</f>
        <v>0</v>
      </c>
      <c r="F287" s="90"/>
      <c r="G287" s="90"/>
      <c r="H287" s="85">
        <f t="shared" si="23"/>
        <v>0</v>
      </c>
      <c r="I287" s="91">
        <f>I288</f>
        <v>11336.9</v>
      </c>
      <c r="J287" s="85">
        <f t="shared" si="22"/>
        <v>11336.9</v>
      </c>
      <c r="K287" s="90"/>
      <c r="L287" s="91">
        <f t="shared" si="20"/>
        <v>11336.9</v>
      </c>
      <c r="M287" s="221"/>
      <c r="N287" s="119"/>
      <c r="O287" s="119"/>
      <c r="P287" s="91">
        <f t="shared" si="21"/>
        <v>11336.9</v>
      </c>
    </row>
    <row r="288" spans="1:16" s="4" customFormat="1" ht="31.5" hidden="1" customHeight="1">
      <c r="A288" s="34" t="s">
        <v>151</v>
      </c>
      <c r="B288" s="68" t="s">
        <v>98</v>
      </c>
      <c r="C288" s="69" t="s">
        <v>629</v>
      </c>
      <c r="D288" s="69" t="s">
        <v>149</v>
      </c>
      <c r="E288" s="70">
        <v>0</v>
      </c>
      <c r="F288" s="90"/>
      <c r="G288" s="90"/>
      <c r="H288" s="85">
        <f t="shared" si="23"/>
        <v>0</v>
      </c>
      <c r="I288" s="91">
        <v>11336.9</v>
      </c>
      <c r="J288" s="85">
        <f t="shared" si="22"/>
        <v>11336.9</v>
      </c>
      <c r="K288" s="90"/>
      <c r="L288" s="91">
        <f t="shared" si="20"/>
        <v>11336.9</v>
      </c>
      <c r="M288" s="221"/>
      <c r="N288" s="119"/>
      <c r="O288" s="119"/>
      <c r="P288" s="91">
        <f t="shared" si="21"/>
        <v>11336.9</v>
      </c>
    </row>
    <row r="289" spans="1:16" s="4" customFormat="1" ht="38.25" hidden="1" customHeight="1">
      <c r="A289" s="111" t="s">
        <v>710</v>
      </c>
      <c r="B289" s="67" t="s">
        <v>98</v>
      </c>
      <c r="C289" s="67" t="s">
        <v>265</v>
      </c>
      <c r="D289" s="67"/>
      <c r="E289" s="85">
        <f>SUM(E290)</f>
        <v>786.4</v>
      </c>
      <c r="F289" s="90"/>
      <c r="G289" s="90"/>
      <c r="H289" s="85">
        <f t="shared" si="23"/>
        <v>786.4</v>
      </c>
      <c r="I289" s="90">
        <f>I290</f>
        <v>1089.8</v>
      </c>
      <c r="J289" s="85">
        <f t="shared" si="22"/>
        <v>1876.1999999999998</v>
      </c>
      <c r="K289" s="90"/>
      <c r="L289" s="91">
        <f t="shared" si="20"/>
        <v>1876.1999999999998</v>
      </c>
      <c r="M289" s="221"/>
      <c r="N289" s="119"/>
      <c r="O289" s="119"/>
      <c r="P289" s="91">
        <f t="shared" si="21"/>
        <v>1876.1999999999998</v>
      </c>
    </row>
    <row r="290" spans="1:16" s="4" customFormat="1" ht="25.5" hidden="1" customHeight="1">
      <c r="A290" s="76" t="s">
        <v>12</v>
      </c>
      <c r="B290" s="69" t="s">
        <v>98</v>
      </c>
      <c r="C290" s="69" t="s">
        <v>359</v>
      </c>
      <c r="D290" s="69"/>
      <c r="E290" s="70">
        <f>SUM(E292)</f>
        <v>786.4</v>
      </c>
      <c r="F290" s="90"/>
      <c r="G290" s="90"/>
      <c r="H290" s="85">
        <f t="shared" si="23"/>
        <v>786.4</v>
      </c>
      <c r="I290" s="90">
        <f>I291</f>
        <v>1089.8</v>
      </c>
      <c r="J290" s="85">
        <f t="shared" si="22"/>
        <v>1876.1999999999998</v>
      </c>
      <c r="K290" s="90"/>
      <c r="L290" s="91">
        <f t="shared" si="20"/>
        <v>1876.1999999999998</v>
      </c>
      <c r="M290" s="221"/>
      <c r="N290" s="119"/>
      <c r="O290" s="119"/>
      <c r="P290" s="91">
        <f t="shared" si="21"/>
        <v>1876.1999999999998</v>
      </c>
    </row>
    <row r="291" spans="1:16" s="4" customFormat="1" ht="29.25" hidden="1" customHeight="1">
      <c r="A291" s="34" t="s">
        <v>425</v>
      </c>
      <c r="B291" s="69" t="s">
        <v>98</v>
      </c>
      <c r="C291" s="69" t="s">
        <v>426</v>
      </c>
      <c r="D291" s="69"/>
      <c r="E291" s="70">
        <f>E292</f>
        <v>786.4</v>
      </c>
      <c r="F291" s="90"/>
      <c r="G291" s="90"/>
      <c r="H291" s="70">
        <f t="shared" si="23"/>
        <v>786.4</v>
      </c>
      <c r="I291" s="91">
        <f>I292</f>
        <v>1089.8</v>
      </c>
      <c r="J291" s="70">
        <f t="shared" si="22"/>
        <v>1876.1999999999998</v>
      </c>
      <c r="K291" s="90"/>
      <c r="L291" s="91">
        <f t="shared" si="20"/>
        <v>1876.1999999999998</v>
      </c>
      <c r="M291" s="221"/>
      <c r="N291" s="119"/>
      <c r="O291" s="119"/>
      <c r="P291" s="91">
        <f t="shared" si="21"/>
        <v>1876.1999999999998</v>
      </c>
    </row>
    <row r="292" spans="1:16" ht="54" hidden="1" customHeight="1">
      <c r="A292" s="48" t="s">
        <v>3</v>
      </c>
      <c r="B292" s="69" t="s">
        <v>98</v>
      </c>
      <c r="C292" s="69" t="s">
        <v>427</v>
      </c>
      <c r="D292" s="69"/>
      <c r="E292" s="70">
        <f>SUM(E293)</f>
        <v>786.4</v>
      </c>
      <c r="F292" s="91"/>
      <c r="G292" s="91"/>
      <c r="H292" s="70">
        <f t="shared" si="23"/>
        <v>786.4</v>
      </c>
      <c r="I292" s="91">
        <f>I293</f>
        <v>1089.8</v>
      </c>
      <c r="J292" s="70">
        <f t="shared" si="22"/>
        <v>1876.1999999999998</v>
      </c>
      <c r="K292" s="91"/>
      <c r="L292" s="91">
        <f t="shared" si="20"/>
        <v>1876.1999999999998</v>
      </c>
      <c r="M292" s="198"/>
      <c r="N292" s="29"/>
      <c r="O292" s="29"/>
      <c r="P292" s="91">
        <f t="shared" si="21"/>
        <v>1876.1999999999998</v>
      </c>
    </row>
    <row r="293" spans="1:16" s="4" customFormat="1" ht="27" hidden="1" customHeight="1">
      <c r="A293" s="48" t="s">
        <v>145</v>
      </c>
      <c r="B293" s="69" t="s">
        <v>98</v>
      </c>
      <c r="C293" s="69" t="s">
        <v>427</v>
      </c>
      <c r="D293" s="69" t="s">
        <v>537</v>
      </c>
      <c r="E293" s="70">
        <v>786.4</v>
      </c>
      <c r="F293" s="90"/>
      <c r="G293" s="90"/>
      <c r="H293" s="70">
        <f t="shared" si="23"/>
        <v>786.4</v>
      </c>
      <c r="I293" s="91">
        <v>1089.8</v>
      </c>
      <c r="J293" s="70">
        <f t="shared" si="22"/>
        <v>1876.1999999999998</v>
      </c>
      <c r="K293" s="90"/>
      <c r="L293" s="91">
        <f t="shared" si="20"/>
        <v>1876.1999999999998</v>
      </c>
      <c r="M293" s="221"/>
      <c r="N293" s="119"/>
      <c r="O293" s="119"/>
      <c r="P293" s="91">
        <f t="shared" si="21"/>
        <v>1876.1999999999998</v>
      </c>
    </row>
    <row r="294" spans="1:16" s="4" customFormat="1" ht="67.5" hidden="1" customHeight="1">
      <c r="A294" s="43" t="s">
        <v>490</v>
      </c>
      <c r="B294" s="67" t="s">
        <v>98</v>
      </c>
      <c r="C294" s="67" t="s">
        <v>251</v>
      </c>
      <c r="D294" s="69"/>
      <c r="E294" s="85">
        <f>E295</f>
        <v>0</v>
      </c>
      <c r="F294" s="90"/>
      <c r="G294" s="90"/>
      <c r="H294" s="85">
        <f t="shared" si="23"/>
        <v>0</v>
      </c>
      <c r="I294" s="90"/>
      <c r="J294" s="85">
        <f t="shared" si="22"/>
        <v>0</v>
      </c>
      <c r="K294" s="90"/>
      <c r="L294" s="91">
        <f t="shared" si="20"/>
        <v>0</v>
      </c>
      <c r="M294" s="221"/>
      <c r="N294" s="119"/>
      <c r="O294" s="119"/>
      <c r="P294" s="91">
        <f t="shared" si="21"/>
        <v>0</v>
      </c>
    </row>
    <row r="295" spans="1:16" s="11" customFormat="1" ht="47.25" hidden="1" customHeight="1">
      <c r="A295" s="111" t="s">
        <v>523</v>
      </c>
      <c r="B295" s="67" t="s">
        <v>98</v>
      </c>
      <c r="C295" s="67" t="s">
        <v>491</v>
      </c>
      <c r="D295" s="67"/>
      <c r="E295" s="85">
        <f>E296</f>
        <v>0</v>
      </c>
      <c r="F295" s="90"/>
      <c r="G295" s="90"/>
      <c r="H295" s="85">
        <f t="shared" si="23"/>
        <v>0</v>
      </c>
      <c r="I295" s="90"/>
      <c r="J295" s="85">
        <f t="shared" si="22"/>
        <v>0</v>
      </c>
      <c r="K295" s="90"/>
      <c r="L295" s="91">
        <f t="shared" si="20"/>
        <v>0</v>
      </c>
      <c r="M295" s="223"/>
      <c r="N295" s="119"/>
      <c r="O295" s="119"/>
      <c r="P295" s="91">
        <f t="shared" si="21"/>
        <v>0</v>
      </c>
    </row>
    <row r="296" spans="1:16" s="11" customFormat="1" ht="50.25" hidden="1" customHeight="1">
      <c r="A296" s="34" t="s">
        <v>378</v>
      </c>
      <c r="B296" s="69" t="s">
        <v>98</v>
      </c>
      <c r="C296" s="69" t="s">
        <v>492</v>
      </c>
      <c r="D296" s="67"/>
      <c r="E296" s="70">
        <f>SUM(E297)</f>
        <v>0</v>
      </c>
      <c r="F296" s="90"/>
      <c r="G296" s="90"/>
      <c r="H296" s="85">
        <f t="shared" si="23"/>
        <v>0</v>
      </c>
      <c r="I296" s="90"/>
      <c r="J296" s="85">
        <f t="shared" si="22"/>
        <v>0</v>
      </c>
      <c r="K296" s="90"/>
      <c r="L296" s="91">
        <f t="shared" si="20"/>
        <v>0</v>
      </c>
      <c r="M296" s="223"/>
      <c r="N296" s="119"/>
      <c r="O296" s="119"/>
      <c r="P296" s="91">
        <f t="shared" si="21"/>
        <v>0</v>
      </c>
    </row>
    <row r="297" spans="1:16" s="4" customFormat="1" ht="45" hidden="1" customHeight="1">
      <c r="A297" s="34" t="s">
        <v>521</v>
      </c>
      <c r="B297" s="68" t="s">
        <v>98</v>
      </c>
      <c r="C297" s="69" t="s">
        <v>563</v>
      </c>
      <c r="D297" s="69"/>
      <c r="E297" s="70">
        <f>E298</f>
        <v>0</v>
      </c>
      <c r="F297" s="90"/>
      <c r="G297" s="90"/>
      <c r="H297" s="85">
        <f t="shared" si="23"/>
        <v>0</v>
      </c>
      <c r="I297" s="90"/>
      <c r="J297" s="85">
        <f t="shared" si="22"/>
        <v>0</v>
      </c>
      <c r="K297" s="90"/>
      <c r="L297" s="91">
        <f t="shared" si="20"/>
        <v>0</v>
      </c>
      <c r="M297" s="221"/>
      <c r="N297" s="119"/>
      <c r="O297" s="119"/>
      <c r="P297" s="91">
        <f t="shared" si="21"/>
        <v>0</v>
      </c>
    </row>
    <row r="298" spans="1:16" ht="34.5" hidden="1" customHeight="1">
      <c r="A298" s="34" t="s">
        <v>151</v>
      </c>
      <c r="B298" s="68" t="s">
        <v>98</v>
      </c>
      <c r="C298" s="69" t="s">
        <v>563</v>
      </c>
      <c r="D298" s="69" t="s">
        <v>149</v>
      </c>
      <c r="E298" s="70">
        <v>0</v>
      </c>
      <c r="F298" s="91"/>
      <c r="G298" s="91"/>
      <c r="H298" s="85">
        <f t="shared" si="23"/>
        <v>0</v>
      </c>
      <c r="I298" s="91"/>
      <c r="J298" s="85">
        <f t="shared" si="22"/>
        <v>0</v>
      </c>
      <c r="K298" s="91"/>
      <c r="L298" s="91">
        <f t="shared" si="20"/>
        <v>0</v>
      </c>
      <c r="M298" s="198"/>
      <c r="N298" s="29"/>
      <c r="O298" s="29"/>
      <c r="P298" s="91">
        <f t="shared" si="21"/>
        <v>0</v>
      </c>
    </row>
    <row r="299" spans="1:16" s="11" customFormat="1" ht="45" hidden="1" customHeight="1">
      <c r="A299" s="46" t="s">
        <v>525</v>
      </c>
      <c r="B299" s="67" t="s">
        <v>98</v>
      </c>
      <c r="C299" s="67" t="s">
        <v>508</v>
      </c>
      <c r="D299" s="69"/>
      <c r="E299" s="85">
        <f>E300</f>
        <v>0</v>
      </c>
      <c r="F299" s="90"/>
      <c r="G299" s="90"/>
      <c r="H299" s="85">
        <f t="shared" si="23"/>
        <v>0</v>
      </c>
      <c r="I299" s="90"/>
      <c r="J299" s="85">
        <f t="shared" si="22"/>
        <v>0</v>
      </c>
      <c r="K299" s="90"/>
      <c r="L299" s="91">
        <f t="shared" si="20"/>
        <v>0</v>
      </c>
      <c r="M299" s="223"/>
      <c r="N299" s="119"/>
      <c r="O299" s="119"/>
      <c r="P299" s="91">
        <f t="shared" si="21"/>
        <v>0</v>
      </c>
    </row>
    <row r="300" spans="1:16" ht="60.75" hidden="1" customHeight="1">
      <c r="A300" s="46" t="s">
        <v>506</v>
      </c>
      <c r="B300" s="69" t="s">
        <v>98</v>
      </c>
      <c r="C300" s="67" t="s">
        <v>509</v>
      </c>
      <c r="D300" s="69"/>
      <c r="E300" s="70">
        <f>E301</f>
        <v>0</v>
      </c>
      <c r="F300" s="91"/>
      <c r="G300" s="91"/>
      <c r="H300" s="85">
        <f t="shared" si="23"/>
        <v>0</v>
      </c>
      <c r="I300" s="91"/>
      <c r="J300" s="85">
        <f t="shared" si="22"/>
        <v>0</v>
      </c>
      <c r="K300" s="91"/>
      <c r="L300" s="91">
        <f t="shared" si="20"/>
        <v>0</v>
      </c>
      <c r="M300" s="198"/>
      <c r="N300" s="29"/>
      <c r="O300" s="29"/>
      <c r="P300" s="91">
        <f t="shared" si="21"/>
        <v>0</v>
      </c>
    </row>
    <row r="301" spans="1:16" ht="34.5" hidden="1" customHeight="1">
      <c r="A301" s="48" t="s">
        <v>507</v>
      </c>
      <c r="B301" s="69" t="s">
        <v>98</v>
      </c>
      <c r="C301" s="69" t="s">
        <v>510</v>
      </c>
      <c r="D301" s="69"/>
      <c r="E301" s="70">
        <f>E302</f>
        <v>0</v>
      </c>
      <c r="F301" s="91"/>
      <c r="G301" s="91"/>
      <c r="H301" s="85">
        <f t="shared" si="23"/>
        <v>0</v>
      </c>
      <c r="I301" s="91"/>
      <c r="J301" s="85">
        <f t="shared" si="22"/>
        <v>0</v>
      </c>
      <c r="K301" s="91"/>
      <c r="L301" s="91">
        <f t="shared" si="20"/>
        <v>0</v>
      </c>
      <c r="M301" s="198"/>
      <c r="N301" s="29"/>
      <c r="O301" s="29"/>
      <c r="P301" s="91">
        <f t="shared" si="21"/>
        <v>0</v>
      </c>
    </row>
    <row r="302" spans="1:16" ht="39" hidden="1" customHeight="1">
      <c r="A302" s="48" t="s">
        <v>192</v>
      </c>
      <c r="B302" s="69" t="s">
        <v>98</v>
      </c>
      <c r="C302" s="69" t="s">
        <v>510</v>
      </c>
      <c r="D302" s="69" t="s">
        <v>191</v>
      </c>
      <c r="E302" s="70">
        <v>0</v>
      </c>
      <c r="F302" s="91"/>
      <c r="G302" s="91"/>
      <c r="H302" s="85">
        <f t="shared" si="23"/>
        <v>0</v>
      </c>
      <c r="I302" s="91"/>
      <c r="J302" s="85">
        <f t="shared" si="22"/>
        <v>0</v>
      </c>
      <c r="K302" s="91"/>
      <c r="L302" s="91">
        <f t="shared" si="20"/>
        <v>0</v>
      </c>
      <c r="M302" s="198"/>
      <c r="N302" s="29"/>
      <c r="O302" s="29"/>
      <c r="P302" s="91">
        <f t="shared" si="21"/>
        <v>0</v>
      </c>
    </row>
    <row r="303" spans="1:16" ht="18.75" hidden="1" customHeight="1">
      <c r="A303" s="111" t="s">
        <v>108</v>
      </c>
      <c r="B303" s="67" t="s">
        <v>93</v>
      </c>
      <c r="C303" s="67"/>
      <c r="D303" s="67"/>
      <c r="E303" s="85">
        <f>SUM(E304)</f>
        <v>3400</v>
      </c>
      <c r="F303" s="91"/>
      <c r="G303" s="91"/>
      <c r="H303" s="85">
        <f t="shared" si="23"/>
        <v>3400</v>
      </c>
      <c r="I303" s="91"/>
      <c r="J303" s="85">
        <f t="shared" si="22"/>
        <v>3400</v>
      </c>
      <c r="K303" s="91"/>
      <c r="L303" s="91">
        <f t="shared" si="20"/>
        <v>3400</v>
      </c>
      <c r="M303" s="198"/>
      <c r="N303" s="29"/>
      <c r="O303" s="29"/>
      <c r="P303" s="91">
        <f t="shared" si="21"/>
        <v>3400</v>
      </c>
    </row>
    <row r="304" spans="1:16" ht="30.75" hidden="1" customHeight="1">
      <c r="A304" s="111" t="s">
        <v>710</v>
      </c>
      <c r="B304" s="67" t="s">
        <v>93</v>
      </c>
      <c r="C304" s="67" t="s">
        <v>265</v>
      </c>
      <c r="D304" s="69"/>
      <c r="E304" s="85">
        <f>SUM(E305)</f>
        <v>3400</v>
      </c>
      <c r="F304" s="91"/>
      <c r="G304" s="91"/>
      <c r="H304" s="85">
        <f t="shared" si="23"/>
        <v>3400</v>
      </c>
      <c r="I304" s="91"/>
      <c r="J304" s="85">
        <f t="shared" si="22"/>
        <v>3400</v>
      </c>
      <c r="K304" s="91"/>
      <c r="L304" s="91">
        <f t="shared" si="20"/>
        <v>3400</v>
      </c>
      <c r="M304" s="198"/>
      <c r="N304" s="29"/>
      <c r="O304" s="29"/>
      <c r="P304" s="91">
        <f t="shared" si="21"/>
        <v>3400</v>
      </c>
    </row>
    <row r="305" spans="1:16" s="11" customFormat="1" ht="20.25" hidden="1" customHeight="1">
      <c r="A305" s="34" t="s">
        <v>39</v>
      </c>
      <c r="B305" s="69" t="s">
        <v>93</v>
      </c>
      <c r="C305" s="69" t="s">
        <v>360</v>
      </c>
      <c r="D305" s="69"/>
      <c r="E305" s="70">
        <f>SUM(E307)</f>
        <v>3400</v>
      </c>
      <c r="F305" s="90"/>
      <c r="G305" s="90"/>
      <c r="H305" s="85">
        <f t="shared" si="23"/>
        <v>3400</v>
      </c>
      <c r="I305" s="90"/>
      <c r="J305" s="85">
        <f t="shared" si="22"/>
        <v>3400</v>
      </c>
      <c r="K305" s="90"/>
      <c r="L305" s="91">
        <f t="shared" si="20"/>
        <v>3400</v>
      </c>
      <c r="M305" s="223"/>
      <c r="N305" s="119"/>
      <c r="O305" s="119"/>
      <c r="P305" s="91">
        <f t="shared" si="21"/>
        <v>3400</v>
      </c>
    </row>
    <row r="306" spans="1:16" s="11" customFormat="1" ht="30.75" hidden="1" customHeight="1">
      <c r="A306" s="34" t="s">
        <v>425</v>
      </c>
      <c r="B306" s="69" t="s">
        <v>93</v>
      </c>
      <c r="C306" s="69" t="s">
        <v>428</v>
      </c>
      <c r="D306" s="69"/>
      <c r="E306" s="70">
        <f>SUM(E307)</f>
        <v>3400</v>
      </c>
      <c r="F306" s="90"/>
      <c r="G306" s="90"/>
      <c r="H306" s="85">
        <f t="shared" si="23"/>
        <v>3400</v>
      </c>
      <c r="I306" s="90"/>
      <c r="J306" s="85">
        <f t="shared" si="22"/>
        <v>3400</v>
      </c>
      <c r="K306" s="90"/>
      <c r="L306" s="91">
        <f t="shared" si="20"/>
        <v>3400</v>
      </c>
      <c r="M306" s="223"/>
      <c r="N306" s="119"/>
      <c r="O306" s="119"/>
      <c r="P306" s="91">
        <f t="shared" si="21"/>
        <v>3400</v>
      </c>
    </row>
    <row r="307" spans="1:16" ht="75.75" hidden="1" customHeight="1">
      <c r="A307" s="48" t="s">
        <v>279</v>
      </c>
      <c r="B307" s="69" t="s">
        <v>93</v>
      </c>
      <c r="C307" s="69" t="s">
        <v>429</v>
      </c>
      <c r="D307" s="67"/>
      <c r="E307" s="70">
        <f>SUM(E308)</f>
        <v>3400</v>
      </c>
      <c r="F307" s="91"/>
      <c r="G307" s="91"/>
      <c r="H307" s="85">
        <f t="shared" si="23"/>
        <v>3400</v>
      </c>
      <c r="I307" s="91"/>
      <c r="J307" s="85">
        <f t="shared" si="22"/>
        <v>3400</v>
      </c>
      <c r="K307" s="91"/>
      <c r="L307" s="91">
        <f t="shared" si="20"/>
        <v>3400</v>
      </c>
      <c r="M307" s="198"/>
      <c r="N307" s="29"/>
      <c r="O307" s="29"/>
      <c r="P307" s="91">
        <f t="shared" si="21"/>
        <v>3400</v>
      </c>
    </row>
    <row r="308" spans="1:16" ht="25.5" hidden="1" customHeight="1">
      <c r="A308" s="48" t="s">
        <v>145</v>
      </c>
      <c r="B308" s="69" t="s">
        <v>93</v>
      </c>
      <c r="C308" s="69" t="s">
        <v>429</v>
      </c>
      <c r="D308" s="69" t="s">
        <v>480</v>
      </c>
      <c r="E308" s="70">
        <v>3400</v>
      </c>
      <c r="F308" s="91"/>
      <c r="G308" s="91"/>
      <c r="H308" s="85">
        <f t="shared" si="23"/>
        <v>3400</v>
      </c>
      <c r="I308" s="91"/>
      <c r="J308" s="85">
        <f t="shared" si="22"/>
        <v>3400</v>
      </c>
      <c r="K308" s="91"/>
      <c r="L308" s="91">
        <f t="shared" si="20"/>
        <v>3400</v>
      </c>
      <c r="M308" s="198"/>
      <c r="N308" s="29"/>
      <c r="O308" s="29"/>
      <c r="P308" s="91">
        <f t="shared" si="21"/>
        <v>3400</v>
      </c>
    </row>
    <row r="309" spans="1:16" ht="35.25" hidden="1" customHeight="1">
      <c r="A309" s="46" t="s">
        <v>61</v>
      </c>
      <c r="B309" s="67" t="s">
        <v>324</v>
      </c>
      <c r="C309" s="67"/>
      <c r="D309" s="67"/>
      <c r="E309" s="85">
        <f>E310</f>
        <v>4000</v>
      </c>
      <c r="F309" s="91"/>
      <c r="G309" s="91"/>
      <c r="H309" s="85">
        <f t="shared" si="23"/>
        <v>4000</v>
      </c>
      <c r="I309" s="91"/>
      <c r="J309" s="85">
        <f t="shared" si="22"/>
        <v>4000</v>
      </c>
      <c r="K309" s="91"/>
      <c r="L309" s="91">
        <f t="shared" si="20"/>
        <v>4000</v>
      </c>
      <c r="M309" s="198"/>
      <c r="N309" s="29"/>
      <c r="O309" s="29"/>
      <c r="P309" s="91">
        <f t="shared" si="21"/>
        <v>4000</v>
      </c>
    </row>
    <row r="310" spans="1:16" ht="33.75" hidden="1" customHeight="1">
      <c r="A310" s="43" t="s">
        <v>709</v>
      </c>
      <c r="B310" s="67" t="s">
        <v>324</v>
      </c>
      <c r="C310" s="67" t="s">
        <v>252</v>
      </c>
      <c r="D310" s="67"/>
      <c r="E310" s="85">
        <f>SUM(E312,E314,E316,E319)</f>
        <v>4000</v>
      </c>
      <c r="F310" s="91"/>
      <c r="G310" s="91"/>
      <c r="H310" s="85">
        <f t="shared" si="23"/>
        <v>4000</v>
      </c>
      <c r="I310" s="91"/>
      <c r="J310" s="85">
        <f t="shared" si="22"/>
        <v>4000</v>
      </c>
      <c r="K310" s="91"/>
      <c r="L310" s="91">
        <f t="shared" si="20"/>
        <v>4000</v>
      </c>
      <c r="M310" s="198"/>
      <c r="N310" s="29"/>
      <c r="O310" s="29"/>
      <c r="P310" s="91">
        <f t="shared" si="21"/>
        <v>4000</v>
      </c>
    </row>
    <row r="311" spans="1:16" ht="35.25" hidden="1" customHeight="1">
      <c r="A311" s="33" t="s">
        <v>475</v>
      </c>
      <c r="B311" s="69" t="s">
        <v>324</v>
      </c>
      <c r="C311" s="69" t="s">
        <v>420</v>
      </c>
      <c r="D311" s="67"/>
      <c r="E311" s="85">
        <f>E312+E314</f>
        <v>3400</v>
      </c>
      <c r="F311" s="91"/>
      <c r="G311" s="91"/>
      <c r="H311" s="85">
        <f t="shared" si="23"/>
        <v>3400</v>
      </c>
      <c r="I311" s="91"/>
      <c r="J311" s="85">
        <f t="shared" si="22"/>
        <v>3400</v>
      </c>
      <c r="K311" s="91"/>
      <c r="L311" s="91">
        <f t="shared" si="20"/>
        <v>3400</v>
      </c>
      <c r="M311" s="198"/>
      <c r="N311" s="29"/>
      <c r="O311" s="29"/>
      <c r="P311" s="91">
        <f t="shared" si="21"/>
        <v>3400</v>
      </c>
    </row>
    <row r="312" spans="1:16" ht="35.25" hidden="1" customHeight="1">
      <c r="A312" s="33" t="s">
        <v>267</v>
      </c>
      <c r="B312" s="69" t="s">
        <v>324</v>
      </c>
      <c r="C312" s="69" t="s">
        <v>421</v>
      </c>
      <c r="D312" s="67"/>
      <c r="E312" s="85">
        <f>SUM(E313)</f>
        <v>800</v>
      </c>
      <c r="F312" s="91"/>
      <c r="G312" s="91"/>
      <c r="H312" s="85">
        <f t="shared" si="23"/>
        <v>800</v>
      </c>
      <c r="I312" s="91"/>
      <c r="J312" s="85">
        <f t="shared" si="22"/>
        <v>800</v>
      </c>
      <c r="K312" s="91"/>
      <c r="L312" s="91">
        <f t="shared" si="20"/>
        <v>800</v>
      </c>
      <c r="M312" s="198"/>
      <c r="N312" s="29"/>
      <c r="O312" s="29"/>
      <c r="P312" s="91">
        <f t="shared" si="21"/>
        <v>800</v>
      </c>
    </row>
    <row r="313" spans="1:16" s="11" customFormat="1" ht="39" hidden="1" customHeight="1">
      <c r="A313" s="33" t="s">
        <v>192</v>
      </c>
      <c r="B313" s="69" t="s">
        <v>324</v>
      </c>
      <c r="C313" s="69" t="s">
        <v>421</v>
      </c>
      <c r="D313" s="69" t="s">
        <v>191</v>
      </c>
      <c r="E313" s="70">
        <v>800</v>
      </c>
      <c r="F313" s="90"/>
      <c r="G313" s="90"/>
      <c r="H313" s="85">
        <f t="shared" si="23"/>
        <v>800</v>
      </c>
      <c r="I313" s="90"/>
      <c r="J313" s="85">
        <f t="shared" si="22"/>
        <v>800</v>
      </c>
      <c r="K313" s="90"/>
      <c r="L313" s="91">
        <f t="shared" si="20"/>
        <v>800</v>
      </c>
      <c r="M313" s="223"/>
      <c r="N313" s="119"/>
      <c r="O313" s="119"/>
      <c r="P313" s="91">
        <f t="shared" si="21"/>
        <v>800</v>
      </c>
    </row>
    <row r="314" spans="1:16" ht="38.25" hidden="1" customHeight="1">
      <c r="A314" s="45" t="s">
        <v>268</v>
      </c>
      <c r="B314" s="69" t="s">
        <v>324</v>
      </c>
      <c r="C314" s="69" t="s">
        <v>422</v>
      </c>
      <c r="D314" s="67"/>
      <c r="E314" s="85">
        <f>SUM(E315)</f>
        <v>2600</v>
      </c>
      <c r="F314" s="91"/>
      <c r="G314" s="91"/>
      <c r="H314" s="85">
        <f t="shared" si="23"/>
        <v>2600</v>
      </c>
      <c r="I314" s="91"/>
      <c r="J314" s="85">
        <f t="shared" si="22"/>
        <v>2600</v>
      </c>
      <c r="K314" s="91"/>
      <c r="L314" s="91">
        <f t="shared" si="20"/>
        <v>2600</v>
      </c>
      <c r="M314" s="198"/>
      <c r="N314" s="29"/>
      <c r="O314" s="29"/>
      <c r="P314" s="91">
        <f t="shared" si="21"/>
        <v>2600</v>
      </c>
    </row>
    <row r="315" spans="1:16" s="2" customFormat="1" ht="27" hidden="1" customHeight="1">
      <c r="A315" s="48" t="s">
        <v>283</v>
      </c>
      <c r="B315" s="69" t="s">
        <v>324</v>
      </c>
      <c r="C315" s="69" t="s">
        <v>422</v>
      </c>
      <c r="D315" s="69" t="s">
        <v>299</v>
      </c>
      <c r="E315" s="70">
        <v>2600</v>
      </c>
      <c r="F315" s="91"/>
      <c r="G315" s="91"/>
      <c r="H315" s="85">
        <f t="shared" si="23"/>
        <v>2600</v>
      </c>
      <c r="I315" s="91"/>
      <c r="J315" s="85">
        <f t="shared" si="22"/>
        <v>2600</v>
      </c>
      <c r="K315" s="91"/>
      <c r="L315" s="91">
        <f t="shared" si="20"/>
        <v>2600</v>
      </c>
      <c r="M315" s="222"/>
      <c r="N315" s="29"/>
      <c r="O315" s="29"/>
      <c r="P315" s="91">
        <f t="shared" si="21"/>
        <v>2600</v>
      </c>
    </row>
    <row r="316" spans="1:16" s="2" customFormat="1" ht="34.5" hidden="1" customHeight="1">
      <c r="A316" s="33" t="s">
        <v>476</v>
      </c>
      <c r="B316" s="69" t="s">
        <v>324</v>
      </c>
      <c r="C316" s="69" t="s">
        <v>478</v>
      </c>
      <c r="D316" s="69"/>
      <c r="E316" s="85">
        <v>100</v>
      </c>
      <c r="F316" s="91"/>
      <c r="G316" s="91"/>
      <c r="H316" s="85">
        <f t="shared" si="23"/>
        <v>100</v>
      </c>
      <c r="I316" s="91"/>
      <c r="J316" s="85">
        <f t="shared" si="22"/>
        <v>100</v>
      </c>
      <c r="K316" s="91"/>
      <c r="L316" s="91">
        <f t="shared" si="20"/>
        <v>100</v>
      </c>
      <c r="M316" s="222"/>
      <c r="N316" s="29"/>
      <c r="O316" s="29"/>
      <c r="P316" s="91">
        <f t="shared" si="21"/>
        <v>100</v>
      </c>
    </row>
    <row r="317" spans="1:16" ht="32.25" hidden="1" customHeight="1">
      <c r="A317" s="45" t="s">
        <v>477</v>
      </c>
      <c r="B317" s="69" t="s">
        <v>324</v>
      </c>
      <c r="C317" s="69" t="s">
        <v>479</v>
      </c>
      <c r="D317" s="69"/>
      <c r="E317" s="70">
        <v>100</v>
      </c>
      <c r="F317" s="91"/>
      <c r="G317" s="91"/>
      <c r="H317" s="85">
        <f t="shared" si="23"/>
        <v>100</v>
      </c>
      <c r="I317" s="91"/>
      <c r="J317" s="85">
        <f t="shared" si="22"/>
        <v>100</v>
      </c>
      <c r="K317" s="91"/>
      <c r="L317" s="91">
        <f t="shared" si="20"/>
        <v>100</v>
      </c>
      <c r="M317" s="198"/>
      <c r="N317" s="29"/>
      <c r="O317" s="29"/>
      <c r="P317" s="91">
        <f t="shared" si="21"/>
        <v>100</v>
      </c>
    </row>
    <row r="318" spans="1:16" s="4" customFormat="1" ht="33.75" hidden="1" customHeight="1">
      <c r="A318" s="33" t="s">
        <v>192</v>
      </c>
      <c r="B318" s="69" t="s">
        <v>324</v>
      </c>
      <c r="C318" s="69" t="s">
        <v>479</v>
      </c>
      <c r="D318" s="69" t="s">
        <v>191</v>
      </c>
      <c r="E318" s="70">
        <v>100</v>
      </c>
      <c r="F318" s="90"/>
      <c r="G318" s="90"/>
      <c r="H318" s="85">
        <f t="shared" si="23"/>
        <v>100</v>
      </c>
      <c r="I318" s="90"/>
      <c r="J318" s="85">
        <f t="shared" si="22"/>
        <v>100</v>
      </c>
      <c r="K318" s="90"/>
      <c r="L318" s="91">
        <f t="shared" si="20"/>
        <v>100</v>
      </c>
      <c r="M318" s="221"/>
      <c r="N318" s="119"/>
      <c r="O318" s="119"/>
      <c r="P318" s="91">
        <f t="shared" si="21"/>
        <v>100</v>
      </c>
    </row>
    <row r="319" spans="1:16" s="4" customFormat="1" ht="24.75" hidden="1" customHeight="1">
      <c r="A319" s="45" t="s">
        <v>615</v>
      </c>
      <c r="B319" s="67" t="s">
        <v>324</v>
      </c>
      <c r="C319" s="67" t="s">
        <v>614</v>
      </c>
      <c r="D319" s="67"/>
      <c r="E319" s="85">
        <f>E320</f>
        <v>500</v>
      </c>
      <c r="F319" s="90"/>
      <c r="G319" s="90"/>
      <c r="H319" s="85">
        <f t="shared" si="23"/>
        <v>500</v>
      </c>
      <c r="I319" s="90"/>
      <c r="J319" s="85">
        <f t="shared" si="22"/>
        <v>500</v>
      </c>
      <c r="K319" s="90"/>
      <c r="L319" s="91">
        <f t="shared" si="20"/>
        <v>500</v>
      </c>
      <c r="M319" s="221"/>
      <c r="N319" s="119"/>
      <c r="O319" s="119"/>
      <c r="P319" s="91">
        <f t="shared" si="21"/>
        <v>500</v>
      </c>
    </row>
    <row r="320" spans="1:16" s="4" customFormat="1" ht="33.75" hidden="1" customHeight="1">
      <c r="A320" s="33" t="s">
        <v>192</v>
      </c>
      <c r="B320" s="69" t="s">
        <v>324</v>
      </c>
      <c r="C320" s="69" t="s">
        <v>614</v>
      </c>
      <c r="D320" s="69" t="s">
        <v>191</v>
      </c>
      <c r="E320" s="70">
        <v>500</v>
      </c>
      <c r="F320" s="90"/>
      <c r="G320" s="90"/>
      <c r="H320" s="85">
        <f t="shared" si="23"/>
        <v>500</v>
      </c>
      <c r="I320" s="90"/>
      <c r="J320" s="85">
        <f t="shared" si="22"/>
        <v>500</v>
      </c>
      <c r="K320" s="90"/>
      <c r="L320" s="91">
        <f t="shared" si="20"/>
        <v>500</v>
      </c>
      <c r="M320" s="221"/>
      <c r="N320" s="119"/>
      <c r="O320" s="119"/>
      <c r="P320" s="91">
        <f t="shared" si="21"/>
        <v>500</v>
      </c>
    </row>
    <row r="321" spans="1:16" ht="24.75" customHeight="1">
      <c r="A321" s="46" t="s">
        <v>164</v>
      </c>
      <c r="B321" s="67" t="s">
        <v>96</v>
      </c>
      <c r="C321" s="67"/>
      <c r="D321" s="67"/>
      <c r="E321" s="85">
        <f>SUM(E322)+E333</f>
        <v>13990</v>
      </c>
      <c r="F321" s="91"/>
      <c r="G321" s="91"/>
      <c r="H321" s="85">
        <f t="shared" si="23"/>
        <v>13990</v>
      </c>
      <c r="I321" s="91"/>
      <c r="J321" s="85">
        <f t="shared" si="22"/>
        <v>13990</v>
      </c>
      <c r="K321" s="91"/>
      <c r="L321" s="91">
        <f t="shared" si="20"/>
        <v>13990</v>
      </c>
      <c r="M321" s="198"/>
      <c r="N321" s="29"/>
      <c r="O321" s="29"/>
      <c r="P321" s="91">
        <f t="shared" si="21"/>
        <v>13990</v>
      </c>
    </row>
    <row r="322" spans="1:16" ht="25.5" hidden="1" customHeight="1">
      <c r="A322" s="46" t="s">
        <v>97</v>
      </c>
      <c r="B322" s="67" t="s">
        <v>329</v>
      </c>
      <c r="C322" s="67"/>
      <c r="D322" s="67"/>
      <c r="E322" s="85">
        <f>SUM(E323)</f>
        <v>12990</v>
      </c>
      <c r="F322" s="91"/>
      <c r="G322" s="91"/>
      <c r="H322" s="85">
        <f t="shared" si="23"/>
        <v>12990</v>
      </c>
      <c r="I322" s="91"/>
      <c r="J322" s="85">
        <f t="shared" si="22"/>
        <v>12990</v>
      </c>
      <c r="K322" s="91"/>
      <c r="L322" s="91">
        <f t="shared" si="20"/>
        <v>12990</v>
      </c>
      <c r="M322" s="198"/>
      <c r="N322" s="29"/>
      <c r="O322" s="29"/>
      <c r="P322" s="91">
        <f t="shared" si="21"/>
        <v>12990</v>
      </c>
    </row>
    <row r="323" spans="1:16" ht="51.75" hidden="1" customHeight="1">
      <c r="A323" s="111" t="s">
        <v>682</v>
      </c>
      <c r="B323" s="67" t="s">
        <v>329</v>
      </c>
      <c r="C323" s="67" t="s">
        <v>361</v>
      </c>
      <c r="D323" s="67"/>
      <c r="E323" s="85">
        <f>SUM(E327,E329,E325)</f>
        <v>12990</v>
      </c>
      <c r="F323" s="91"/>
      <c r="G323" s="91"/>
      <c r="H323" s="85">
        <f t="shared" si="23"/>
        <v>12990</v>
      </c>
      <c r="I323" s="91"/>
      <c r="J323" s="85">
        <f t="shared" si="22"/>
        <v>12990</v>
      </c>
      <c r="K323" s="91"/>
      <c r="L323" s="91">
        <f t="shared" si="20"/>
        <v>12990</v>
      </c>
      <c r="M323" s="198"/>
      <c r="N323" s="29"/>
      <c r="O323" s="29"/>
      <c r="P323" s="91">
        <f t="shared" si="21"/>
        <v>12990</v>
      </c>
    </row>
    <row r="324" spans="1:16" ht="35.25" hidden="1" customHeight="1">
      <c r="A324" s="33" t="s">
        <v>423</v>
      </c>
      <c r="B324" s="69" t="s">
        <v>329</v>
      </c>
      <c r="C324" s="69" t="s">
        <v>453</v>
      </c>
      <c r="D324" s="67"/>
      <c r="E324" s="85">
        <f>SUM(E326,E328,E329)</f>
        <v>12990</v>
      </c>
      <c r="F324" s="91"/>
      <c r="G324" s="91"/>
      <c r="H324" s="85">
        <f t="shared" si="23"/>
        <v>12990</v>
      </c>
      <c r="I324" s="91"/>
      <c r="J324" s="85">
        <f t="shared" si="22"/>
        <v>12990</v>
      </c>
      <c r="K324" s="91"/>
      <c r="L324" s="91">
        <f t="shared" si="20"/>
        <v>12990</v>
      </c>
      <c r="M324" s="198"/>
      <c r="N324" s="29"/>
      <c r="O324" s="29"/>
      <c r="P324" s="91">
        <f t="shared" si="21"/>
        <v>12990</v>
      </c>
    </row>
    <row r="325" spans="1:16" ht="26.25" hidden="1" customHeight="1">
      <c r="A325" s="48" t="s">
        <v>463</v>
      </c>
      <c r="B325" s="69" t="s">
        <v>329</v>
      </c>
      <c r="C325" s="69" t="s">
        <v>454</v>
      </c>
      <c r="D325" s="69"/>
      <c r="E325" s="70">
        <f>SUM(E326)</f>
        <v>1450</v>
      </c>
      <c r="F325" s="91"/>
      <c r="G325" s="91"/>
      <c r="H325" s="85">
        <f t="shared" si="23"/>
        <v>1450</v>
      </c>
      <c r="I325" s="91"/>
      <c r="J325" s="85">
        <f t="shared" si="22"/>
        <v>1450</v>
      </c>
      <c r="K325" s="91"/>
      <c r="L325" s="91">
        <f t="shared" si="20"/>
        <v>1450</v>
      </c>
      <c r="M325" s="198"/>
      <c r="N325" s="29"/>
      <c r="O325" s="29"/>
      <c r="P325" s="91">
        <f t="shared" si="21"/>
        <v>1450</v>
      </c>
    </row>
    <row r="326" spans="1:16" ht="33" hidden="1" customHeight="1">
      <c r="A326" s="33" t="s">
        <v>192</v>
      </c>
      <c r="B326" s="69" t="s">
        <v>329</v>
      </c>
      <c r="C326" s="69" t="s">
        <v>454</v>
      </c>
      <c r="D326" s="69" t="s">
        <v>191</v>
      </c>
      <c r="E326" s="70">
        <v>1450</v>
      </c>
      <c r="F326" s="91"/>
      <c r="G326" s="91"/>
      <c r="H326" s="85">
        <f t="shared" si="23"/>
        <v>1450</v>
      </c>
      <c r="I326" s="91"/>
      <c r="J326" s="85">
        <f t="shared" si="22"/>
        <v>1450</v>
      </c>
      <c r="K326" s="91"/>
      <c r="L326" s="91">
        <f t="shared" si="20"/>
        <v>1450</v>
      </c>
      <c r="M326" s="198"/>
      <c r="N326" s="29"/>
      <c r="O326" s="29"/>
      <c r="P326" s="91">
        <f t="shared" si="21"/>
        <v>1450</v>
      </c>
    </row>
    <row r="327" spans="1:16" ht="28.5" hidden="1" customHeight="1">
      <c r="A327" s="48" t="s">
        <v>462</v>
      </c>
      <c r="B327" s="69" t="s">
        <v>329</v>
      </c>
      <c r="C327" s="69" t="s">
        <v>455</v>
      </c>
      <c r="D327" s="69"/>
      <c r="E327" s="70">
        <f>SUM(E328:E328)</f>
        <v>1120</v>
      </c>
      <c r="F327" s="91"/>
      <c r="G327" s="91"/>
      <c r="H327" s="85">
        <f t="shared" si="23"/>
        <v>1120</v>
      </c>
      <c r="I327" s="91"/>
      <c r="J327" s="85">
        <f t="shared" si="22"/>
        <v>1120</v>
      </c>
      <c r="K327" s="91"/>
      <c r="L327" s="91">
        <f t="shared" si="20"/>
        <v>1120</v>
      </c>
      <c r="M327" s="198"/>
      <c r="N327" s="29"/>
      <c r="O327" s="29"/>
      <c r="P327" s="91">
        <f t="shared" si="21"/>
        <v>1120</v>
      </c>
    </row>
    <row r="328" spans="1:16" ht="32.25" hidden="1" customHeight="1">
      <c r="A328" s="48" t="s">
        <v>461</v>
      </c>
      <c r="B328" s="68" t="s">
        <v>329</v>
      </c>
      <c r="C328" s="69" t="s">
        <v>455</v>
      </c>
      <c r="D328" s="69" t="s">
        <v>459</v>
      </c>
      <c r="E328" s="70">
        <v>1120</v>
      </c>
      <c r="F328" s="91"/>
      <c r="G328" s="91"/>
      <c r="H328" s="85">
        <f t="shared" si="23"/>
        <v>1120</v>
      </c>
      <c r="I328" s="91"/>
      <c r="J328" s="85">
        <f t="shared" si="22"/>
        <v>1120</v>
      </c>
      <c r="K328" s="91"/>
      <c r="L328" s="91">
        <f t="shared" si="20"/>
        <v>1120</v>
      </c>
      <c r="M328" s="198">
        <v>200</v>
      </c>
      <c r="N328" s="29"/>
      <c r="O328" s="29"/>
      <c r="P328" s="91">
        <f t="shared" si="21"/>
        <v>1120</v>
      </c>
    </row>
    <row r="329" spans="1:16" ht="27" hidden="1" customHeight="1">
      <c r="A329" s="48" t="s">
        <v>468</v>
      </c>
      <c r="B329" s="69" t="s">
        <v>329</v>
      </c>
      <c r="C329" s="69" t="s">
        <v>456</v>
      </c>
      <c r="D329" s="69"/>
      <c r="E329" s="70">
        <f>SUM(E330:E331)</f>
        <v>10420</v>
      </c>
      <c r="F329" s="91"/>
      <c r="G329" s="91"/>
      <c r="H329" s="85">
        <f t="shared" si="23"/>
        <v>10420</v>
      </c>
      <c r="I329" s="91"/>
      <c r="J329" s="85">
        <f t="shared" si="22"/>
        <v>10420</v>
      </c>
      <c r="K329" s="91"/>
      <c r="L329" s="91">
        <f t="shared" si="20"/>
        <v>10420</v>
      </c>
      <c r="M329" s="198"/>
      <c r="N329" s="29"/>
      <c r="O329" s="29"/>
      <c r="P329" s="91">
        <f t="shared" si="21"/>
        <v>10420</v>
      </c>
    </row>
    <row r="330" spans="1:16" ht="20.25" hidden="1" customHeight="1">
      <c r="A330" s="48" t="s">
        <v>461</v>
      </c>
      <c r="B330" s="69" t="s">
        <v>329</v>
      </c>
      <c r="C330" s="69" t="s">
        <v>456</v>
      </c>
      <c r="D330" s="69" t="s">
        <v>459</v>
      </c>
      <c r="E330" s="70">
        <v>9920</v>
      </c>
      <c r="F330" s="91"/>
      <c r="G330" s="91"/>
      <c r="H330" s="85">
        <f t="shared" si="23"/>
        <v>9920</v>
      </c>
      <c r="I330" s="91"/>
      <c r="J330" s="85">
        <f t="shared" si="22"/>
        <v>9920</v>
      </c>
      <c r="K330" s="91"/>
      <c r="L330" s="91">
        <f t="shared" si="20"/>
        <v>9920</v>
      </c>
      <c r="M330" s="198"/>
      <c r="N330" s="29"/>
      <c r="O330" s="29"/>
      <c r="P330" s="91">
        <f t="shared" si="21"/>
        <v>9920</v>
      </c>
    </row>
    <row r="331" spans="1:16" s="4" customFormat="1" ht="20.25" hidden="1" customHeight="1">
      <c r="A331" s="48" t="s">
        <v>560</v>
      </c>
      <c r="B331" s="69" t="s">
        <v>329</v>
      </c>
      <c r="C331" s="69" t="s">
        <v>559</v>
      </c>
      <c r="D331" s="69" t="s">
        <v>459</v>
      </c>
      <c r="E331" s="70">
        <v>500</v>
      </c>
      <c r="F331" s="90"/>
      <c r="G331" s="90"/>
      <c r="H331" s="85">
        <f t="shared" si="23"/>
        <v>500</v>
      </c>
      <c r="I331" s="90"/>
      <c r="J331" s="85">
        <f t="shared" si="22"/>
        <v>500</v>
      </c>
      <c r="K331" s="90"/>
      <c r="L331" s="91">
        <f t="shared" si="20"/>
        <v>500</v>
      </c>
      <c r="M331" s="221">
        <v>500</v>
      </c>
      <c r="N331" s="119"/>
      <c r="O331" s="119"/>
      <c r="P331" s="91">
        <f t="shared" si="21"/>
        <v>500</v>
      </c>
    </row>
    <row r="332" spans="1:16" s="4" customFormat="1" ht="44.25" hidden="1" customHeight="1">
      <c r="A332" s="46" t="s">
        <v>689</v>
      </c>
      <c r="B332" s="69" t="s">
        <v>613</v>
      </c>
      <c r="C332" s="69" t="s">
        <v>505</v>
      </c>
      <c r="D332" s="69"/>
      <c r="E332" s="70">
        <f>E333</f>
        <v>1000</v>
      </c>
      <c r="F332" s="90"/>
      <c r="G332" s="90"/>
      <c r="H332" s="85">
        <f t="shared" si="23"/>
        <v>1000</v>
      </c>
      <c r="I332" s="90"/>
      <c r="J332" s="85">
        <f t="shared" si="22"/>
        <v>1000</v>
      </c>
      <c r="K332" s="90"/>
      <c r="L332" s="91">
        <f t="shared" si="20"/>
        <v>1000</v>
      </c>
      <c r="M332" s="221"/>
      <c r="N332" s="119"/>
      <c r="O332" s="119"/>
      <c r="P332" s="91">
        <f t="shared" si="21"/>
        <v>1000</v>
      </c>
    </row>
    <row r="333" spans="1:16" s="4" customFormat="1" ht="33" hidden="1" customHeight="1">
      <c r="A333" s="33" t="s">
        <v>209</v>
      </c>
      <c r="B333" s="69" t="s">
        <v>613</v>
      </c>
      <c r="C333" s="69" t="s">
        <v>505</v>
      </c>
      <c r="D333" s="69" t="s">
        <v>191</v>
      </c>
      <c r="E333" s="70">
        <v>1000</v>
      </c>
      <c r="F333" s="90"/>
      <c r="G333" s="90"/>
      <c r="H333" s="85">
        <f t="shared" si="23"/>
        <v>1000</v>
      </c>
      <c r="I333" s="90"/>
      <c r="J333" s="85">
        <f t="shared" si="22"/>
        <v>1000</v>
      </c>
      <c r="K333" s="90"/>
      <c r="L333" s="91">
        <f t="shared" si="20"/>
        <v>1000</v>
      </c>
      <c r="M333" s="221"/>
      <c r="N333" s="119"/>
      <c r="O333" s="119"/>
      <c r="P333" s="91">
        <f t="shared" si="21"/>
        <v>1000</v>
      </c>
    </row>
    <row r="334" spans="1:16" ht="21.75" customHeight="1">
      <c r="A334" s="46" t="s">
        <v>165</v>
      </c>
      <c r="B334" s="67" t="s">
        <v>166</v>
      </c>
      <c r="C334" s="67"/>
      <c r="D334" s="67"/>
      <c r="E334" s="85">
        <f>SUM(E335)</f>
        <v>2800</v>
      </c>
      <c r="F334" s="91"/>
      <c r="G334" s="91"/>
      <c r="H334" s="85">
        <f t="shared" si="23"/>
        <v>2800</v>
      </c>
      <c r="I334" s="91"/>
      <c r="J334" s="85">
        <f t="shared" si="22"/>
        <v>2800</v>
      </c>
      <c r="K334" s="91"/>
      <c r="L334" s="90">
        <f t="shared" ref="L334:L360" si="25">J334+K334</f>
        <v>2800</v>
      </c>
      <c r="M334" s="223"/>
      <c r="N334" s="119"/>
      <c r="O334" s="119">
        <v>400</v>
      </c>
      <c r="P334" s="90">
        <f t="shared" ref="P334:P360" si="26">L334+N334+O334</f>
        <v>3200</v>
      </c>
    </row>
    <row r="335" spans="1:16" s="11" customFormat="1" ht="29.25" hidden="1" customHeight="1">
      <c r="A335" s="46" t="s">
        <v>293</v>
      </c>
      <c r="B335" s="67" t="s">
        <v>327</v>
      </c>
      <c r="C335" s="67"/>
      <c r="D335" s="67"/>
      <c r="E335" s="85">
        <f>SUM(E337)</f>
        <v>2800</v>
      </c>
      <c r="F335" s="90"/>
      <c r="G335" s="90"/>
      <c r="H335" s="85">
        <f t="shared" si="23"/>
        <v>2800</v>
      </c>
      <c r="I335" s="90"/>
      <c r="J335" s="85">
        <f t="shared" ref="J335:J360" si="27">E335+F335+G335+I335</f>
        <v>2800</v>
      </c>
      <c r="K335" s="90"/>
      <c r="L335" s="91">
        <f t="shared" si="25"/>
        <v>2800</v>
      </c>
      <c r="M335" s="223"/>
      <c r="N335" s="119"/>
      <c r="O335" s="119"/>
      <c r="P335" s="91">
        <f t="shared" si="26"/>
        <v>2800</v>
      </c>
    </row>
    <row r="336" spans="1:16" s="11" customFormat="1" ht="27" hidden="1" customHeight="1">
      <c r="A336" s="48" t="s">
        <v>16</v>
      </c>
      <c r="B336" s="69" t="s">
        <v>327</v>
      </c>
      <c r="C336" s="69" t="s">
        <v>238</v>
      </c>
      <c r="D336" s="69"/>
      <c r="E336" s="70">
        <f>SUM(E337)</f>
        <v>2800</v>
      </c>
      <c r="F336" s="90"/>
      <c r="G336" s="90"/>
      <c r="H336" s="85">
        <f t="shared" ref="H336:H360" si="28">E336+F336+G336</f>
        <v>2800</v>
      </c>
      <c r="I336" s="90"/>
      <c r="J336" s="85">
        <f t="shared" si="27"/>
        <v>2800</v>
      </c>
      <c r="K336" s="90"/>
      <c r="L336" s="91">
        <f t="shared" si="25"/>
        <v>2800</v>
      </c>
      <c r="M336" s="223"/>
      <c r="N336" s="119"/>
      <c r="O336" s="119"/>
      <c r="P336" s="91">
        <f t="shared" si="26"/>
        <v>2800</v>
      </c>
    </row>
    <row r="337" spans="1:16" s="11" customFormat="1" ht="44.25" hidden="1" customHeight="1">
      <c r="A337" s="48" t="s">
        <v>179</v>
      </c>
      <c r="B337" s="69" t="s">
        <v>327</v>
      </c>
      <c r="C337" s="69" t="s">
        <v>362</v>
      </c>
      <c r="D337" s="69"/>
      <c r="E337" s="70">
        <f>SUM(E338)</f>
        <v>2800</v>
      </c>
      <c r="F337" s="90"/>
      <c r="G337" s="90"/>
      <c r="H337" s="85">
        <f t="shared" si="28"/>
        <v>2800</v>
      </c>
      <c r="I337" s="90"/>
      <c r="J337" s="85">
        <f t="shared" si="27"/>
        <v>2800</v>
      </c>
      <c r="K337" s="90"/>
      <c r="L337" s="91">
        <f t="shared" si="25"/>
        <v>2800</v>
      </c>
      <c r="M337" s="223"/>
      <c r="N337" s="119"/>
      <c r="O337" s="119"/>
      <c r="P337" s="91">
        <f t="shared" si="26"/>
        <v>2800</v>
      </c>
    </row>
    <row r="338" spans="1:16" s="11" customFormat="1" ht="40.5" hidden="1" customHeight="1">
      <c r="A338" s="45" t="s">
        <v>204</v>
      </c>
      <c r="B338" s="69" t="s">
        <v>327</v>
      </c>
      <c r="C338" s="69" t="s">
        <v>363</v>
      </c>
      <c r="D338" s="69"/>
      <c r="E338" s="70">
        <f>SUM(E339)</f>
        <v>2800</v>
      </c>
      <c r="F338" s="90"/>
      <c r="G338" s="90"/>
      <c r="H338" s="85">
        <f t="shared" si="28"/>
        <v>2800</v>
      </c>
      <c r="I338" s="90"/>
      <c r="J338" s="85">
        <f t="shared" si="27"/>
        <v>2800</v>
      </c>
      <c r="K338" s="90"/>
      <c r="L338" s="91">
        <f t="shared" si="25"/>
        <v>2800</v>
      </c>
      <c r="M338" s="223"/>
      <c r="N338" s="119"/>
      <c r="O338" s="119"/>
      <c r="P338" s="91">
        <f t="shared" si="26"/>
        <v>2800</v>
      </c>
    </row>
    <row r="339" spans="1:16" s="3" customFormat="1" ht="20.25" hidden="1" customHeight="1">
      <c r="A339" s="48" t="s">
        <v>82</v>
      </c>
      <c r="B339" s="69" t="s">
        <v>327</v>
      </c>
      <c r="C339" s="69" t="s">
        <v>363</v>
      </c>
      <c r="D339" s="69" t="s">
        <v>483</v>
      </c>
      <c r="E339" s="70">
        <v>2800</v>
      </c>
      <c r="F339" s="147"/>
      <c r="G339" s="147"/>
      <c r="H339" s="85">
        <f t="shared" si="28"/>
        <v>2800</v>
      </c>
      <c r="I339" s="147"/>
      <c r="J339" s="85">
        <f t="shared" si="27"/>
        <v>2800</v>
      </c>
      <c r="K339" s="147"/>
      <c r="L339" s="91">
        <f t="shared" si="25"/>
        <v>2800</v>
      </c>
      <c r="M339" s="224">
        <v>100</v>
      </c>
      <c r="N339" s="233"/>
      <c r="O339" s="233"/>
      <c r="P339" s="91">
        <f t="shared" si="26"/>
        <v>2800</v>
      </c>
    </row>
    <row r="340" spans="1:16" s="3" customFormat="1" ht="28.5" customHeight="1">
      <c r="A340" s="46" t="s">
        <v>167</v>
      </c>
      <c r="B340" s="67" t="s">
        <v>325</v>
      </c>
      <c r="C340" s="67"/>
      <c r="D340" s="67"/>
      <c r="E340" s="85">
        <f>SUM(E341)</f>
        <v>0</v>
      </c>
      <c r="F340" s="147"/>
      <c r="G340" s="147"/>
      <c r="H340" s="85">
        <f t="shared" si="28"/>
        <v>0</v>
      </c>
      <c r="I340" s="147"/>
      <c r="J340" s="85">
        <f t="shared" si="27"/>
        <v>0</v>
      </c>
      <c r="K340" s="147"/>
      <c r="L340" s="91">
        <f t="shared" si="25"/>
        <v>0</v>
      </c>
      <c r="M340" s="224"/>
      <c r="N340" s="233"/>
      <c r="O340" s="233"/>
      <c r="P340" s="91">
        <f t="shared" si="26"/>
        <v>0</v>
      </c>
    </row>
    <row r="341" spans="1:16" s="3" customFormat="1" ht="36" hidden="1" customHeight="1">
      <c r="A341" s="111" t="s">
        <v>104</v>
      </c>
      <c r="B341" s="67" t="s">
        <v>326</v>
      </c>
      <c r="C341" s="67"/>
      <c r="D341" s="67"/>
      <c r="E341" s="85">
        <f>SUM(E344)</f>
        <v>0</v>
      </c>
      <c r="F341" s="147"/>
      <c r="G341" s="147"/>
      <c r="H341" s="85">
        <f t="shared" si="28"/>
        <v>0</v>
      </c>
      <c r="I341" s="147"/>
      <c r="J341" s="85">
        <f t="shared" si="27"/>
        <v>0</v>
      </c>
      <c r="K341" s="147"/>
      <c r="L341" s="91">
        <f t="shared" si="25"/>
        <v>0</v>
      </c>
      <c r="M341" s="224"/>
      <c r="N341" s="233"/>
      <c r="O341" s="233"/>
      <c r="P341" s="91">
        <f t="shared" si="26"/>
        <v>0</v>
      </c>
    </row>
    <row r="342" spans="1:16" ht="27.75" hidden="1" customHeight="1">
      <c r="A342" s="48" t="s">
        <v>16</v>
      </c>
      <c r="B342" s="69" t="s">
        <v>326</v>
      </c>
      <c r="C342" s="69" t="s">
        <v>238</v>
      </c>
      <c r="D342" s="69"/>
      <c r="E342" s="70">
        <f>SUM(E343)</f>
        <v>0</v>
      </c>
      <c r="F342" s="91"/>
      <c r="G342" s="91"/>
      <c r="H342" s="85">
        <f t="shared" si="28"/>
        <v>0</v>
      </c>
      <c r="I342" s="91"/>
      <c r="J342" s="85">
        <f t="shared" si="27"/>
        <v>0</v>
      </c>
      <c r="K342" s="91"/>
      <c r="L342" s="91">
        <f t="shared" si="25"/>
        <v>0</v>
      </c>
      <c r="M342" s="198"/>
      <c r="N342" s="29"/>
      <c r="O342" s="29"/>
      <c r="P342" s="91">
        <f t="shared" si="26"/>
        <v>0</v>
      </c>
    </row>
    <row r="343" spans="1:16" ht="36" hidden="1" customHeight="1">
      <c r="A343" s="34" t="s">
        <v>285</v>
      </c>
      <c r="B343" s="69" t="s">
        <v>326</v>
      </c>
      <c r="C343" s="69" t="s">
        <v>364</v>
      </c>
      <c r="D343" s="69"/>
      <c r="E343" s="70">
        <f>SUM(E344)</f>
        <v>0</v>
      </c>
      <c r="F343" s="91"/>
      <c r="G343" s="91"/>
      <c r="H343" s="85">
        <f t="shared" si="28"/>
        <v>0</v>
      </c>
      <c r="I343" s="91"/>
      <c r="J343" s="85">
        <f t="shared" si="27"/>
        <v>0</v>
      </c>
      <c r="K343" s="91"/>
      <c r="L343" s="91">
        <f t="shared" si="25"/>
        <v>0</v>
      </c>
      <c r="M343" s="198"/>
      <c r="N343" s="29"/>
      <c r="O343" s="29"/>
      <c r="P343" s="91">
        <f t="shared" si="26"/>
        <v>0</v>
      </c>
    </row>
    <row r="344" spans="1:16" ht="22.5" hidden="1" customHeight="1">
      <c r="A344" s="50" t="s">
        <v>152</v>
      </c>
      <c r="B344" s="69" t="s">
        <v>326</v>
      </c>
      <c r="C344" s="69" t="s">
        <v>365</v>
      </c>
      <c r="D344" s="69"/>
      <c r="E344" s="70">
        <f>SUM(E345)</f>
        <v>0</v>
      </c>
      <c r="F344" s="91"/>
      <c r="G344" s="91"/>
      <c r="H344" s="85">
        <f t="shared" si="28"/>
        <v>0</v>
      </c>
      <c r="I344" s="91"/>
      <c r="J344" s="85">
        <f t="shared" si="27"/>
        <v>0</v>
      </c>
      <c r="K344" s="91"/>
      <c r="L344" s="91">
        <f t="shared" si="25"/>
        <v>0</v>
      </c>
      <c r="M344" s="198"/>
      <c r="N344" s="29"/>
      <c r="O344" s="29"/>
      <c r="P344" s="91">
        <f t="shared" si="26"/>
        <v>0</v>
      </c>
    </row>
    <row r="345" spans="1:16" ht="26.25" hidden="1" customHeight="1">
      <c r="A345" s="48" t="s">
        <v>285</v>
      </c>
      <c r="B345" s="69" t="s">
        <v>326</v>
      </c>
      <c r="C345" s="69" t="s">
        <v>365</v>
      </c>
      <c r="D345" s="69" t="s">
        <v>80</v>
      </c>
      <c r="E345" s="70">
        <v>0</v>
      </c>
      <c r="F345" s="91"/>
      <c r="G345" s="91"/>
      <c r="H345" s="85">
        <f t="shared" si="28"/>
        <v>0</v>
      </c>
      <c r="I345" s="91"/>
      <c r="J345" s="85">
        <f t="shared" si="27"/>
        <v>0</v>
      </c>
      <c r="K345" s="91"/>
      <c r="L345" s="91">
        <f t="shared" si="25"/>
        <v>0</v>
      </c>
      <c r="M345" s="198"/>
      <c r="N345" s="29"/>
      <c r="O345" s="29"/>
      <c r="P345" s="91">
        <f t="shared" si="26"/>
        <v>0</v>
      </c>
    </row>
    <row r="346" spans="1:16" ht="47.25" customHeight="1">
      <c r="A346" s="43" t="s">
        <v>169</v>
      </c>
      <c r="B346" s="67" t="s">
        <v>168</v>
      </c>
      <c r="C346" s="67"/>
      <c r="D346" s="67"/>
      <c r="E346" s="85">
        <f>SUM(E348)+E359</f>
        <v>34534.9</v>
      </c>
      <c r="F346" s="85">
        <f t="shared" ref="F346" si="29">SUM(F348)+F359</f>
        <v>2300</v>
      </c>
      <c r="G346" s="85"/>
      <c r="H346" s="85">
        <f t="shared" si="28"/>
        <v>36834.9</v>
      </c>
      <c r="I346" s="85">
        <f>I359</f>
        <v>2294</v>
      </c>
      <c r="J346" s="85">
        <f t="shared" si="27"/>
        <v>39128.9</v>
      </c>
      <c r="K346" s="90">
        <f>K359</f>
        <v>600</v>
      </c>
      <c r="L346" s="90">
        <f t="shared" si="25"/>
        <v>39728.9</v>
      </c>
      <c r="M346" s="198"/>
      <c r="N346" s="29"/>
      <c r="O346" s="119">
        <f>O359</f>
        <v>450</v>
      </c>
      <c r="P346" s="90">
        <f t="shared" si="26"/>
        <v>40178.9</v>
      </c>
    </row>
    <row r="347" spans="1:16" ht="41.25" hidden="1" customHeight="1">
      <c r="A347" s="111" t="s">
        <v>281</v>
      </c>
      <c r="B347" s="67" t="s">
        <v>105</v>
      </c>
      <c r="C347" s="67"/>
      <c r="D347" s="67"/>
      <c r="E347" s="85">
        <f>E348</f>
        <v>34534.9</v>
      </c>
      <c r="F347" s="91"/>
      <c r="G347" s="91"/>
      <c r="H347" s="85">
        <f t="shared" si="28"/>
        <v>34534.9</v>
      </c>
      <c r="I347" s="91"/>
      <c r="J347" s="85">
        <f t="shared" si="27"/>
        <v>34534.9</v>
      </c>
      <c r="K347" s="90"/>
      <c r="L347" s="90">
        <f t="shared" si="25"/>
        <v>34534.9</v>
      </c>
      <c r="M347" s="198"/>
      <c r="N347" s="29"/>
      <c r="O347" s="29"/>
      <c r="P347" s="91">
        <f t="shared" si="26"/>
        <v>34534.9</v>
      </c>
    </row>
    <row r="348" spans="1:16" ht="28.5" hidden="1" customHeight="1">
      <c r="A348" s="46" t="s">
        <v>16</v>
      </c>
      <c r="B348" s="67" t="s">
        <v>105</v>
      </c>
      <c r="C348" s="67" t="s">
        <v>238</v>
      </c>
      <c r="D348" s="67"/>
      <c r="E348" s="85">
        <f>SUM(E349,E354)</f>
        <v>34534.9</v>
      </c>
      <c r="F348" s="91"/>
      <c r="G348" s="91"/>
      <c r="H348" s="85">
        <f t="shared" si="28"/>
        <v>34534.9</v>
      </c>
      <c r="I348" s="91"/>
      <c r="J348" s="85">
        <f t="shared" si="27"/>
        <v>34534.9</v>
      </c>
      <c r="K348" s="91"/>
      <c r="L348" s="91">
        <f t="shared" si="25"/>
        <v>34534.9</v>
      </c>
      <c r="M348" s="198"/>
      <c r="N348" s="29"/>
      <c r="O348" s="29"/>
      <c r="P348" s="91">
        <f t="shared" si="26"/>
        <v>34534.9</v>
      </c>
    </row>
    <row r="349" spans="1:16" ht="21.75" hidden="1" customHeight="1">
      <c r="A349" s="43" t="s">
        <v>70</v>
      </c>
      <c r="B349" s="67" t="s">
        <v>105</v>
      </c>
      <c r="C349" s="67" t="s">
        <v>256</v>
      </c>
      <c r="D349" s="67"/>
      <c r="E349" s="85">
        <f>SUM(E350,E352)</f>
        <v>23910.9</v>
      </c>
      <c r="F349" s="91"/>
      <c r="G349" s="91"/>
      <c r="H349" s="85">
        <f t="shared" si="28"/>
        <v>23910.9</v>
      </c>
      <c r="I349" s="91"/>
      <c r="J349" s="85">
        <f t="shared" si="27"/>
        <v>23910.9</v>
      </c>
      <c r="K349" s="91"/>
      <c r="L349" s="91">
        <f t="shared" si="25"/>
        <v>23910.9</v>
      </c>
      <c r="M349" s="198"/>
      <c r="N349" s="29"/>
      <c r="O349" s="29"/>
      <c r="P349" s="91">
        <f t="shared" si="26"/>
        <v>23910.9</v>
      </c>
    </row>
    <row r="350" spans="1:16" ht="45" hidden="1" customHeight="1">
      <c r="A350" s="52" t="s">
        <v>73</v>
      </c>
      <c r="B350" s="69" t="s">
        <v>105</v>
      </c>
      <c r="C350" s="69" t="s">
        <v>448</v>
      </c>
      <c r="D350" s="69"/>
      <c r="E350" s="70">
        <f>SUM(E351)</f>
        <v>2043.9</v>
      </c>
      <c r="F350" s="91"/>
      <c r="G350" s="91"/>
      <c r="H350" s="85">
        <f t="shared" si="28"/>
        <v>2043.9</v>
      </c>
      <c r="I350" s="91"/>
      <c r="J350" s="85">
        <f t="shared" si="27"/>
        <v>2043.9</v>
      </c>
      <c r="K350" s="91"/>
      <c r="L350" s="91">
        <f t="shared" si="25"/>
        <v>2043.9</v>
      </c>
      <c r="M350" s="198"/>
      <c r="N350" s="29"/>
      <c r="O350" s="29"/>
      <c r="P350" s="91">
        <f t="shared" si="26"/>
        <v>2043.9</v>
      </c>
    </row>
    <row r="351" spans="1:16" ht="32.25" hidden="1" customHeight="1">
      <c r="A351" s="52" t="s">
        <v>314</v>
      </c>
      <c r="B351" s="69" t="s">
        <v>105</v>
      </c>
      <c r="C351" s="69" t="s">
        <v>448</v>
      </c>
      <c r="D351" s="69" t="s">
        <v>313</v>
      </c>
      <c r="E351" s="88">
        <v>2043.9</v>
      </c>
      <c r="F351" s="91"/>
      <c r="G351" s="91"/>
      <c r="H351" s="85">
        <f t="shared" si="28"/>
        <v>2043.9</v>
      </c>
      <c r="I351" s="91"/>
      <c r="J351" s="85">
        <f t="shared" si="27"/>
        <v>2043.9</v>
      </c>
      <c r="K351" s="91"/>
      <c r="L351" s="91">
        <f t="shared" si="25"/>
        <v>2043.9</v>
      </c>
      <c r="M351" s="198"/>
      <c r="N351" s="29"/>
      <c r="O351" s="29"/>
      <c r="P351" s="91">
        <f t="shared" si="26"/>
        <v>2043.9</v>
      </c>
    </row>
    <row r="352" spans="1:16" s="6" customFormat="1" ht="46.5" hidden="1" customHeight="1">
      <c r="A352" s="52" t="s">
        <v>74</v>
      </c>
      <c r="B352" s="74" t="s">
        <v>105</v>
      </c>
      <c r="C352" s="74" t="s">
        <v>366</v>
      </c>
      <c r="D352" s="74"/>
      <c r="E352" s="70">
        <f>SUM(E353)</f>
        <v>21867</v>
      </c>
      <c r="F352" s="91"/>
      <c r="G352" s="91"/>
      <c r="H352" s="85">
        <f t="shared" si="28"/>
        <v>21867</v>
      </c>
      <c r="I352" s="91"/>
      <c r="J352" s="85">
        <f t="shared" si="27"/>
        <v>21867</v>
      </c>
      <c r="K352" s="91"/>
      <c r="L352" s="91">
        <f t="shared" si="25"/>
        <v>21867</v>
      </c>
      <c r="M352" s="231"/>
      <c r="N352" s="29"/>
      <c r="O352" s="29"/>
      <c r="P352" s="91">
        <f t="shared" si="26"/>
        <v>21867</v>
      </c>
    </row>
    <row r="353" spans="1:16" s="6" customFormat="1" ht="24.75" hidden="1" customHeight="1">
      <c r="A353" s="52" t="s">
        <v>314</v>
      </c>
      <c r="B353" s="74" t="s">
        <v>105</v>
      </c>
      <c r="C353" s="74" t="s">
        <v>366</v>
      </c>
      <c r="D353" s="74" t="s">
        <v>313</v>
      </c>
      <c r="E353" s="88">
        <v>21867</v>
      </c>
      <c r="F353" s="91"/>
      <c r="G353" s="91"/>
      <c r="H353" s="85">
        <f t="shared" si="28"/>
        <v>21867</v>
      </c>
      <c r="I353" s="91"/>
      <c r="J353" s="85">
        <f t="shared" si="27"/>
        <v>21867</v>
      </c>
      <c r="K353" s="91"/>
      <c r="L353" s="91">
        <f t="shared" si="25"/>
        <v>21867</v>
      </c>
      <c r="M353" s="231"/>
      <c r="N353" s="29"/>
      <c r="O353" s="29"/>
      <c r="P353" s="91">
        <f t="shared" si="26"/>
        <v>21867</v>
      </c>
    </row>
    <row r="354" spans="1:16" ht="28.5" hidden="1" customHeight="1">
      <c r="A354" s="43" t="s">
        <v>76</v>
      </c>
      <c r="B354" s="67" t="s">
        <v>105</v>
      </c>
      <c r="C354" s="67" t="s">
        <v>341</v>
      </c>
      <c r="D354" s="67"/>
      <c r="E354" s="85">
        <f>SUM(E355,E357)</f>
        <v>10624</v>
      </c>
      <c r="F354" s="91"/>
      <c r="G354" s="91"/>
      <c r="H354" s="85">
        <f t="shared" si="28"/>
        <v>10624</v>
      </c>
      <c r="I354" s="91"/>
      <c r="J354" s="85">
        <f t="shared" si="27"/>
        <v>10624</v>
      </c>
      <c r="K354" s="91"/>
      <c r="L354" s="91">
        <f t="shared" si="25"/>
        <v>10624</v>
      </c>
      <c r="M354" s="198"/>
      <c r="N354" s="29"/>
      <c r="O354" s="29"/>
      <c r="P354" s="91">
        <f t="shared" si="26"/>
        <v>10624</v>
      </c>
    </row>
    <row r="355" spans="1:16" ht="42" hidden="1" customHeight="1">
      <c r="A355" s="52" t="s">
        <v>72</v>
      </c>
      <c r="B355" s="69" t="s">
        <v>105</v>
      </c>
      <c r="C355" s="69" t="s">
        <v>449</v>
      </c>
      <c r="D355" s="69"/>
      <c r="E355" s="70">
        <f>SUM(E356)</f>
        <v>2491</v>
      </c>
      <c r="F355" s="91"/>
      <c r="G355" s="91"/>
      <c r="H355" s="85">
        <f t="shared" si="28"/>
        <v>2491</v>
      </c>
      <c r="I355" s="91"/>
      <c r="J355" s="85">
        <f t="shared" si="27"/>
        <v>2491</v>
      </c>
      <c r="K355" s="91"/>
      <c r="L355" s="91">
        <f t="shared" si="25"/>
        <v>2491</v>
      </c>
      <c r="M355" s="198"/>
      <c r="N355" s="29"/>
      <c r="O355" s="29"/>
      <c r="P355" s="91">
        <f t="shared" si="26"/>
        <v>2491</v>
      </c>
    </row>
    <row r="356" spans="1:16" ht="22.5" hidden="1" customHeight="1">
      <c r="A356" s="52" t="s">
        <v>314</v>
      </c>
      <c r="B356" s="69" t="s">
        <v>105</v>
      </c>
      <c r="C356" s="69" t="s">
        <v>449</v>
      </c>
      <c r="D356" s="69" t="s">
        <v>313</v>
      </c>
      <c r="E356" s="70">
        <v>2491</v>
      </c>
      <c r="F356" s="91"/>
      <c r="G356" s="91"/>
      <c r="H356" s="85">
        <f t="shared" si="28"/>
        <v>2491</v>
      </c>
      <c r="I356" s="91"/>
      <c r="J356" s="85">
        <f t="shared" si="27"/>
        <v>2491</v>
      </c>
      <c r="K356" s="91"/>
      <c r="L356" s="91">
        <f t="shared" si="25"/>
        <v>2491</v>
      </c>
      <c r="M356" s="198"/>
      <c r="N356" s="29"/>
      <c r="O356" s="29"/>
      <c r="P356" s="91">
        <f t="shared" si="26"/>
        <v>2491</v>
      </c>
    </row>
    <row r="357" spans="1:16" s="11" customFormat="1" ht="39.75" hidden="1" customHeight="1">
      <c r="A357" s="52" t="s">
        <v>726</v>
      </c>
      <c r="B357" s="74" t="s">
        <v>105</v>
      </c>
      <c r="C357" s="74" t="s">
        <v>367</v>
      </c>
      <c r="D357" s="74"/>
      <c r="E357" s="70">
        <f>E358</f>
        <v>8133</v>
      </c>
      <c r="F357" s="90"/>
      <c r="G357" s="90"/>
      <c r="H357" s="85">
        <f t="shared" si="28"/>
        <v>8133</v>
      </c>
      <c r="I357" s="90"/>
      <c r="J357" s="85">
        <f t="shared" si="27"/>
        <v>8133</v>
      </c>
      <c r="K357" s="90"/>
      <c r="L357" s="91">
        <f t="shared" si="25"/>
        <v>8133</v>
      </c>
      <c r="M357" s="223"/>
      <c r="N357" s="119"/>
      <c r="O357" s="119"/>
      <c r="P357" s="91">
        <f t="shared" si="26"/>
        <v>8133</v>
      </c>
    </row>
    <row r="358" spans="1:16" s="11" customFormat="1" ht="24.75" hidden="1" customHeight="1">
      <c r="A358" s="52" t="s">
        <v>314</v>
      </c>
      <c r="B358" s="74" t="s">
        <v>105</v>
      </c>
      <c r="C358" s="74" t="s">
        <v>367</v>
      </c>
      <c r="D358" s="74" t="s">
        <v>313</v>
      </c>
      <c r="E358" s="88">
        <v>8133</v>
      </c>
      <c r="F358" s="90"/>
      <c r="G358" s="90"/>
      <c r="H358" s="85">
        <f t="shared" si="28"/>
        <v>8133</v>
      </c>
      <c r="I358" s="90"/>
      <c r="J358" s="85">
        <f t="shared" si="27"/>
        <v>8133</v>
      </c>
      <c r="K358" s="90"/>
      <c r="L358" s="91">
        <f t="shared" si="25"/>
        <v>8133</v>
      </c>
      <c r="M358" s="223">
        <f>SUM(M10:M357)</f>
        <v>15711</v>
      </c>
      <c r="N358" s="119"/>
      <c r="O358" s="119"/>
      <c r="P358" s="91">
        <f t="shared" si="26"/>
        <v>8133</v>
      </c>
    </row>
    <row r="359" spans="1:16" ht="24" customHeight="1">
      <c r="A359" s="78" t="s">
        <v>668</v>
      </c>
      <c r="B359" s="71" t="s">
        <v>667</v>
      </c>
      <c r="C359" s="71" t="s">
        <v>759</v>
      </c>
      <c r="D359" s="71"/>
      <c r="E359" s="89">
        <f>E360</f>
        <v>0</v>
      </c>
      <c r="F359" s="89">
        <f t="shared" ref="F359" si="30">F360</f>
        <v>2300</v>
      </c>
      <c r="G359" s="89"/>
      <c r="H359" s="85">
        <f t="shared" si="28"/>
        <v>2300</v>
      </c>
      <c r="I359" s="89">
        <f>I360</f>
        <v>2294</v>
      </c>
      <c r="J359" s="85">
        <f t="shared" si="27"/>
        <v>4594</v>
      </c>
      <c r="K359" s="91">
        <f>K360</f>
        <v>600</v>
      </c>
      <c r="L359" s="91">
        <f t="shared" si="25"/>
        <v>5194</v>
      </c>
      <c r="M359" s="198"/>
      <c r="N359" s="29"/>
      <c r="O359" s="29">
        <f>O360</f>
        <v>450</v>
      </c>
      <c r="P359" s="91">
        <f t="shared" si="26"/>
        <v>5644</v>
      </c>
    </row>
    <row r="360" spans="1:16" ht="37.5" customHeight="1">
      <c r="A360" s="47" t="s">
        <v>669</v>
      </c>
      <c r="B360" s="74" t="s">
        <v>667</v>
      </c>
      <c r="C360" s="74" t="s">
        <v>759</v>
      </c>
      <c r="D360" s="74" t="s">
        <v>670</v>
      </c>
      <c r="E360" s="86"/>
      <c r="F360" s="91">
        <v>2300</v>
      </c>
      <c r="G360" s="91"/>
      <c r="H360" s="70">
        <f t="shared" si="28"/>
        <v>2300</v>
      </c>
      <c r="I360" s="91">
        <v>2294</v>
      </c>
      <c r="J360" s="70">
        <f t="shared" si="27"/>
        <v>4594</v>
      </c>
      <c r="K360" s="91">
        <v>600</v>
      </c>
      <c r="L360" s="91">
        <f t="shared" si="25"/>
        <v>5194</v>
      </c>
      <c r="M360" s="198"/>
      <c r="N360" s="29"/>
      <c r="O360" s="29">
        <v>450</v>
      </c>
      <c r="P360" s="91">
        <f t="shared" si="26"/>
        <v>5644</v>
      </c>
    </row>
    <row r="361" spans="1:16" ht="45.75" customHeight="1"/>
    <row r="362" spans="1:16" ht="21" customHeight="1"/>
    <row r="363" spans="1:16" ht="42.75" customHeight="1"/>
    <row r="364" spans="1:16" ht="21" customHeight="1"/>
    <row r="365" spans="1:16" ht="24.75" customHeight="1"/>
    <row r="366" spans="1:16" ht="48" customHeight="1"/>
    <row r="367" spans="1:16" ht="21" customHeight="1"/>
    <row r="368" spans="1:16" s="10" customFormat="1" ht="36.75" customHeight="1">
      <c r="A368" s="35"/>
      <c r="B368" s="35"/>
      <c r="C368" s="35"/>
      <c r="D368" s="35"/>
      <c r="E368" s="145"/>
      <c r="F368" s="123"/>
      <c r="G368" s="123"/>
      <c r="H368" s="123"/>
      <c r="I368" s="123"/>
      <c r="J368" s="123"/>
      <c r="K368" s="123"/>
      <c r="L368" s="146"/>
      <c r="N368" s="146"/>
      <c r="O368" s="146"/>
      <c r="P368" s="146"/>
    </row>
    <row r="369" spans="1:16" s="10" customFormat="1" ht="24.75" customHeight="1">
      <c r="A369" s="35"/>
      <c r="B369" s="35"/>
      <c r="C369" s="35"/>
      <c r="D369" s="35"/>
      <c r="E369" s="145"/>
      <c r="F369" s="123"/>
      <c r="G369" s="123"/>
      <c r="H369" s="123"/>
      <c r="I369" s="123"/>
      <c r="J369" s="123"/>
      <c r="K369" s="123"/>
      <c r="L369" s="146"/>
      <c r="N369" s="146"/>
      <c r="O369" s="146"/>
      <c r="P369" s="146"/>
    </row>
  </sheetData>
  <mergeCells count="8">
    <mergeCell ref="A7:P7"/>
    <mergeCell ref="E8:P8"/>
    <mergeCell ref="E6:P6"/>
    <mergeCell ref="J1:L1"/>
    <mergeCell ref="D3:P3"/>
    <mergeCell ref="D5:P5"/>
    <mergeCell ref="E4:P4"/>
    <mergeCell ref="E2:P2"/>
  </mergeCells>
  <phoneticPr fontId="4" type="noConversion"/>
  <pageMargins left="0.98425196850393704" right="0" top="0.39370078740157483" bottom="0" header="0.51181102362204722" footer="0.51181102362204722"/>
  <pageSetup paperSize="9" scale="7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P254"/>
  <sheetViews>
    <sheetView topLeftCell="A53" workbookViewId="0">
      <selection activeCell="D79" sqref="D79"/>
    </sheetView>
  </sheetViews>
  <sheetFormatPr defaultRowHeight="12.75"/>
  <cols>
    <col min="1" max="1" width="4" customWidth="1"/>
    <col min="2" max="2" width="41.140625" style="171" customWidth="1"/>
    <col min="3" max="3" width="13.28515625" style="35" customWidth="1"/>
    <col min="4" max="4" width="10.28515625" style="35" customWidth="1"/>
    <col min="5" max="5" width="8.42578125" style="35" customWidth="1"/>
    <col min="6" max="6" width="15.140625" style="122" hidden="1" customWidth="1"/>
    <col min="7" max="8" width="9.140625" style="146" hidden="1" customWidth="1"/>
    <col min="9" max="9" width="13.5703125" style="146" hidden="1" customWidth="1"/>
    <col min="10" max="10" width="11.7109375" style="123" hidden="1" customWidth="1"/>
    <col min="11" max="11" width="12.85546875" style="146" hidden="1" customWidth="1"/>
    <col min="12" max="12" width="0" style="123" hidden="1" customWidth="1"/>
    <col min="13" max="13" width="12" style="146" customWidth="1"/>
    <col min="14" max="15" width="9.140625" style="146"/>
    <col min="16" max="16" width="10.85546875" style="146" customWidth="1"/>
  </cols>
  <sheetData>
    <row r="2" spans="2:16">
      <c r="F2" s="281" t="s">
        <v>755</v>
      </c>
      <c r="G2" s="276"/>
      <c r="H2" s="276"/>
      <c r="I2" s="276"/>
      <c r="J2" s="276"/>
      <c r="K2" s="276"/>
      <c r="L2" s="241"/>
      <c r="M2" s="241"/>
      <c r="N2" s="241"/>
      <c r="O2" s="241"/>
      <c r="P2" s="241"/>
    </row>
    <row r="3" spans="2:16" ht="44.25" customHeight="1">
      <c r="C3" s="264" t="s">
        <v>806</v>
      </c>
      <c r="D3" s="246"/>
      <c r="E3" s="246"/>
      <c r="F3" s="246"/>
      <c r="G3" s="246"/>
      <c r="H3" s="246"/>
      <c r="I3" s="246"/>
      <c r="J3" s="246"/>
      <c r="K3" s="246"/>
      <c r="L3" s="241"/>
      <c r="M3" s="241"/>
      <c r="N3" s="241"/>
      <c r="O3" s="241"/>
      <c r="P3" s="241"/>
    </row>
    <row r="4" spans="2:16">
      <c r="B4" s="282" t="s">
        <v>595</v>
      </c>
      <c r="C4" s="282"/>
      <c r="D4" s="282"/>
      <c r="E4" s="282"/>
      <c r="F4" s="282"/>
      <c r="G4" s="241"/>
      <c r="H4" s="241"/>
      <c r="I4" s="241"/>
      <c r="J4" s="241"/>
      <c r="K4" s="241"/>
      <c r="L4" s="241"/>
      <c r="M4" s="241"/>
      <c r="N4" s="241"/>
      <c r="O4" s="241"/>
      <c r="P4" s="241"/>
    </row>
    <row r="5" spans="2:16" ht="40.5" customHeight="1">
      <c r="B5" s="151"/>
      <c r="C5" s="247" t="s">
        <v>683</v>
      </c>
      <c r="D5" s="247"/>
      <c r="E5" s="247"/>
      <c r="F5" s="287"/>
      <c r="G5" s="246"/>
      <c r="H5" s="246"/>
      <c r="I5" s="246"/>
      <c r="J5" s="246"/>
      <c r="K5" s="246"/>
      <c r="L5" s="241"/>
      <c r="M5" s="241"/>
      <c r="N5" s="241"/>
      <c r="O5" s="241"/>
      <c r="P5" s="241"/>
    </row>
    <row r="6" spans="2:16" ht="15.75" customHeight="1">
      <c r="B6" s="172"/>
      <c r="C6" s="79"/>
      <c r="D6" s="116"/>
      <c r="E6" s="116"/>
      <c r="F6" s="273" t="s">
        <v>187</v>
      </c>
      <c r="G6" s="285"/>
      <c r="H6" s="285"/>
      <c r="I6" s="285"/>
      <c r="J6" s="285"/>
      <c r="K6" s="285"/>
      <c r="L6" s="241"/>
      <c r="M6" s="241"/>
    </row>
    <row r="7" spans="2:16" ht="49.5" customHeight="1">
      <c r="B7" s="286" t="s">
        <v>725</v>
      </c>
      <c r="C7" s="286"/>
      <c r="D7" s="286"/>
      <c r="E7" s="286"/>
      <c r="F7" s="286"/>
      <c r="G7" s="251"/>
      <c r="H7" s="251"/>
      <c r="I7" s="251"/>
      <c r="J7" s="251"/>
      <c r="K7" s="251"/>
      <c r="L7" s="241"/>
      <c r="M7" s="241"/>
      <c r="N7" s="241"/>
      <c r="O7" s="241"/>
      <c r="P7" s="241"/>
    </row>
    <row r="8" spans="2:16" ht="18.75" customHeight="1">
      <c r="B8" s="154"/>
      <c r="C8" s="37"/>
      <c r="D8" s="37"/>
      <c r="E8" s="37"/>
      <c r="F8" s="270" t="s">
        <v>297</v>
      </c>
      <c r="G8" s="283"/>
      <c r="H8" s="283"/>
      <c r="I8" s="283"/>
      <c r="J8" s="283"/>
      <c r="K8" s="284"/>
    </row>
    <row r="9" spans="2:16" ht="32.25" customHeight="1">
      <c r="B9" s="155" t="s">
        <v>157</v>
      </c>
      <c r="C9" s="38" t="s">
        <v>190</v>
      </c>
      <c r="D9" s="38" t="s">
        <v>133</v>
      </c>
      <c r="E9" s="38" t="s">
        <v>134</v>
      </c>
      <c r="F9" s="81" t="s">
        <v>616</v>
      </c>
      <c r="G9" s="91" t="s">
        <v>751</v>
      </c>
      <c r="H9" s="91" t="s">
        <v>751</v>
      </c>
      <c r="I9" s="81" t="s">
        <v>616</v>
      </c>
      <c r="J9" s="91" t="s">
        <v>751</v>
      </c>
      <c r="K9" s="81" t="s">
        <v>616</v>
      </c>
      <c r="L9" s="91" t="s">
        <v>751</v>
      </c>
      <c r="M9" s="81" t="s">
        <v>616</v>
      </c>
      <c r="N9" s="191" t="s">
        <v>791</v>
      </c>
      <c r="O9" s="91" t="s">
        <v>751</v>
      </c>
      <c r="P9" s="81" t="s">
        <v>616</v>
      </c>
    </row>
    <row r="10" spans="2:16" ht="23.25" customHeight="1">
      <c r="B10" s="156" t="s">
        <v>450</v>
      </c>
      <c r="C10" s="38"/>
      <c r="D10" s="38"/>
      <c r="E10" s="38"/>
      <c r="F10" s="85">
        <f>SUM(F199,F200,F225)</f>
        <v>810321.10000000009</v>
      </c>
      <c r="G10" s="85">
        <f>SUM(G199,G200,G225)</f>
        <v>39996.185999999994</v>
      </c>
      <c r="H10" s="85">
        <f>SUM(H199,H200,H225)</f>
        <v>24300.2</v>
      </c>
      <c r="I10" s="85">
        <f>F10+G10+H10</f>
        <v>874617.48600000003</v>
      </c>
      <c r="J10" s="85">
        <f>J199+J225</f>
        <v>41595.199999999997</v>
      </c>
      <c r="K10" s="85">
        <f>SUM(K199,K200,K225)</f>
        <v>916212.68599999999</v>
      </c>
      <c r="L10" s="85">
        <f>SUM(L199,L200,L225)</f>
        <v>59000</v>
      </c>
      <c r="M10" s="90">
        <f>K10+L10</f>
        <v>975212.68599999999</v>
      </c>
      <c r="N10" s="119">
        <f>N199+N200+N225+N240</f>
        <v>19569.999999999996</v>
      </c>
      <c r="O10" s="119">
        <f>O199+O200+O225+O240</f>
        <v>26308.5</v>
      </c>
      <c r="P10" s="90">
        <f>M10+N10+O10</f>
        <v>1021091.186</v>
      </c>
    </row>
    <row r="11" spans="2:16" ht="34.5" customHeight="1">
      <c r="B11" s="157" t="s">
        <v>712</v>
      </c>
      <c r="C11" s="67" t="s">
        <v>252</v>
      </c>
      <c r="D11" s="67"/>
      <c r="E11" s="67"/>
      <c r="F11" s="85">
        <f>F12</f>
        <v>10280</v>
      </c>
      <c r="G11" s="29"/>
      <c r="H11" s="29"/>
      <c r="I11" s="85">
        <f t="shared" ref="I11:I74" si="0">F11+G11+H11</f>
        <v>10280</v>
      </c>
      <c r="J11" s="91"/>
      <c r="K11" s="85">
        <f t="shared" ref="K11:K62" si="1">F11+G11</f>
        <v>10280</v>
      </c>
      <c r="L11" s="91">
        <f>L12</f>
        <v>1300</v>
      </c>
      <c r="M11" s="90">
        <f t="shared" ref="M11:M74" si="2">K11+L11</f>
        <v>11580</v>
      </c>
      <c r="N11" s="29"/>
      <c r="O11" s="29"/>
      <c r="P11" s="90">
        <f t="shared" ref="P11:P74" si="3">M11+N11+O11</f>
        <v>11580</v>
      </c>
    </row>
    <row r="12" spans="2:16" ht="24.75" hidden="1" customHeight="1">
      <c r="B12" s="63" t="s">
        <v>117</v>
      </c>
      <c r="C12" s="69" t="s">
        <v>594</v>
      </c>
      <c r="D12" s="69" t="s">
        <v>219</v>
      </c>
      <c r="E12" s="69"/>
      <c r="F12" s="70">
        <f>F13+F15+F18+F20+F22</f>
        <v>10280</v>
      </c>
      <c r="G12" s="29"/>
      <c r="H12" s="29"/>
      <c r="I12" s="85">
        <f t="shared" si="0"/>
        <v>10280</v>
      </c>
      <c r="J12" s="91"/>
      <c r="K12" s="85">
        <f t="shared" si="1"/>
        <v>10280</v>
      </c>
      <c r="L12" s="91">
        <f>L13</f>
        <v>1300</v>
      </c>
      <c r="M12" s="90">
        <f t="shared" si="2"/>
        <v>11580</v>
      </c>
      <c r="N12" s="29"/>
      <c r="O12" s="29"/>
      <c r="P12" s="90">
        <f t="shared" si="3"/>
        <v>11580</v>
      </c>
    </row>
    <row r="13" spans="2:16" ht="28.5" hidden="1" customHeight="1">
      <c r="B13" s="63" t="s">
        <v>278</v>
      </c>
      <c r="C13" s="69" t="s">
        <v>472</v>
      </c>
      <c r="D13" s="69" t="s">
        <v>309</v>
      </c>
      <c r="E13" s="69"/>
      <c r="F13" s="70">
        <f>SUM(F14)</f>
        <v>6280</v>
      </c>
      <c r="G13" s="29"/>
      <c r="H13" s="29"/>
      <c r="I13" s="85">
        <f t="shared" si="0"/>
        <v>6280</v>
      </c>
      <c r="J13" s="91"/>
      <c r="K13" s="85">
        <f t="shared" si="1"/>
        <v>6280</v>
      </c>
      <c r="L13" s="91">
        <f>L14</f>
        <v>1300</v>
      </c>
      <c r="M13" s="90">
        <f t="shared" si="2"/>
        <v>7580</v>
      </c>
      <c r="N13" s="29"/>
      <c r="O13" s="29"/>
      <c r="P13" s="90">
        <f t="shared" si="3"/>
        <v>7580</v>
      </c>
    </row>
    <row r="14" spans="2:16" ht="30" hidden="1" customHeight="1">
      <c r="B14" s="63" t="s">
        <v>148</v>
      </c>
      <c r="C14" s="69" t="s">
        <v>472</v>
      </c>
      <c r="D14" s="69" t="s">
        <v>309</v>
      </c>
      <c r="E14" s="69" t="s">
        <v>147</v>
      </c>
      <c r="F14" s="70">
        <v>6280</v>
      </c>
      <c r="G14" s="29"/>
      <c r="H14" s="29"/>
      <c r="I14" s="85">
        <f t="shared" si="0"/>
        <v>6280</v>
      </c>
      <c r="J14" s="91"/>
      <c r="K14" s="85">
        <f t="shared" si="1"/>
        <v>6280</v>
      </c>
      <c r="L14" s="91">
        <v>1300</v>
      </c>
      <c r="M14" s="90">
        <f t="shared" si="2"/>
        <v>7580</v>
      </c>
      <c r="N14" s="29"/>
      <c r="O14" s="29"/>
      <c r="P14" s="90">
        <f t="shared" si="3"/>
        <v>7580</v>
      </c>
    </row>
    <row r="15" spans="2:16" ht="20.25" hidden="1" customHeight="1">
      <c r="B15" s="118" t="s">
        <v>267</v>
      </c>
      <c r="C15" s="69" t="s">
        <v>421</v>
      </c>
      <c r="D15" s="69"/>
      <c r="E15" s="69"/>
      <c r="F15" s="70">
        <f>F16</f>
        <v>800</v>
      </c>
      <c r="G15" s="29"/>
      <c r="H15" s="29"/>
      <c r="I15" s="85">
        <f t="shared" si="0"/>
        <v>800</v>
      </c>
      <c r="J15" s="91"/>
      <c r="K15" s="85">
        <f t="shared" si="1"/>
        <v>800</v>
      </c>
      <c r="L15" s="91"/>
      <c r="M15" s="90">
        <f t="shared" si="2"/>
        <v>800</v>
      </c>
      <c r="N15" s="29"/>
      <c r="O15" s="29"/>
      <c r="P15" s="90">
        <f t="shared" si="3"/>
        <v>800</v>
      </c>
    </row>
    <row r="16" spans="2:16" ht="18" hidden="1" customHeight="1">
      <c r="B16" s="63" t="s">
        <v>61</v>
      </c>
      <c r="C16" s="69" t="s">
        <v>421</v>
      </c>
      <c r="D16" s="69" t="s">
        <v>324</v>
      </c>
      <c r="E16" s="69"/>
      <c r="F16" s="70">
        <f>F17</f>
        <v>800</v>
      </c>
      <c r="G16" s="29"/>
      <c r="H16" s="29"/>
      <c r="I16" s="85">
        <f t="shared" si="0"/>
        <v>800</v>
      </c>
      <c r="J16" s="91"/>
      <c r="K16" s="85">
        <f t="shared" si="1"/>
        <v>800</v>
      </c>
      <c r="L16" s="91"/>
      <c r="M16" s="90">
        <f t="shared" si="2"/>
        <v>800</v>
      </c>
      <c r="N16" s="29"/>
      <c r="O16" s="29"/>
      <c r="P16" s="90">
        <f t="shared" si="3"/>
        <v>800</v>
      </c>
    </row>
    <row r="17" spans="2:16" ht="33" hidden="1" customHeight="1">
      <c r="B17" s="158" t="s">
        <v>192</v>
      </c>
      <c r="C17" s="69" t="s">
        <v>421</v>
      </c>
      <c r="D17" s="69" t="s">
        <v>324</v>
      </c>
      <c r="E17" s="69" t="s">
        <v>191</v>
      </c>
      <c r="F17" s="70">
        <v>800</v>
      </c>
      <c r="G17" s="29"/>
      <c r="H17" s="29"/>
      <c r="I17" s="85">
        <f t="shared" si="0"/>
        <v>800</v>
      </c>
      <c r="J17" s="91"/>
      <c r="K17" s="85">
        <f t="shared" si="1"/>
        <v>800</v>
      </c>
      <c r="L17" s="91"/>
      <c r="M17" s="90">
        <f t="shared" si="2"/>
        <v>800</v>
      </c>
      <c r="N17" s="29"/>
      <c r="O17" s="29"/>
      <c r="P17" s="90">
        <f t="shared" si="3"/>
        <v>800</v>
      </c>
    </row>
    <row r="18" spans="2:16" ht="30.75" hidden="1" customHeight="1">
      <c r="B18" s="63" t="s">
        <v>268</v>
      </c>
      <c r="C18" s="69" t="s">
        <v>422</v>
      </c>
      <c r="D18" s="69"/>
      <c r="E18" s="69"/>
      <c r="F18" s="70">
        <f>SUM(F19)</f>
        <v>2600</v>
      </c>
      <c r="G18" s="29"/>
      <c r="H18" s="29"/>
      <c r="I18" s="85">
        <f t="shared" si="0"/>
        <v>2600</v>
      </c>
      <c r="J18" s="91"/>
      <c r="K18" s="85">
        <f t="shared" si="1"/>
        <v>2600</v>
      </c>
      <c r="L18" s="91"/>
      <c r="M18" s="90">
        <f t="shared" si="2"/>
        <v>2600</v>
      </c>
      <c r="N18" s="29"/>
      <c r="O18" s="29"/>
      <c r="P18" s="90">
        <f t="shared" si="3"/>
        <v>2600</v>
      </c>
    </row>
    <row r="19" spans="2:16" ht="21.75" hidden="1" customHeight="1">
      <c r="B19" s="159" t="s">
        <v>283</v>
      </c>
      <c r="C19" s="69" t="s">
        <v>422</v>
      </c>
      <c r="D19" s="69" t="s">
        <v>324</v>
      </c>
      <c r="E19" s="69" t="s">
        <v>299</v>
      </c>
      <c r="F19" s="70">
        <v>2600</v>
      </c>
      <c r="G19" s="29"/>
      <c r="H19" s="29"/>
      <c r="I19" s="85">
        <f t="shared" si="0"/>
        <v>2600</v>
      </c>
      <c r="J19" s="91"/>
      <c r="K19" s="85">
        <f t="shared" si="1"/>
        <v>2600</v>
      </c>
      <c r="L19" s="91"/>
      <c r="M19" s="90">
        <f t="shared" si="2"/>
        <v>2600</v>
      </c>
      <c r="N19" s="29"/>
      <c r="O19" s="29"/>
      <c r="P19" s="90">
        <f t="shared" si="3"/>
        <v>2600</v>
      </c>
    </row>
    <row r="20" spans="2:16" ht="37.5" hidden="1" customHeight="1">
      <c r="B20" s="160" t="s">
        <v>481</v>
      </c>
      <c r="C20" s="69" t="s">
        <v>479</v>
      </c>
      <c r="D20" s="69" t="s">
        <v>324</v>
      </c>
      <c r="E20" s="69"/>
      <c r="F20" s="70">
        <v>100</v>
      </c>
      <c r="G20" s="29"/>
      <c r="H20" s="29"/>
      <c r="I20" s="85">
        <f t="shared" si="0"/>
        <v>100</v>
      </c>
      <c r="J20" s="91"/>
      <c r="K20" s="85">
        <f t="shared" si="1"/>
        <v>100</v>
      </c>
      <c r="L20" s="91"/>
      <c r="M20" s="90">
        <f t="shared" si="2"/>
        <v>100</v>
      </c>
      <c r="N20" s="29"/>
      <c r="O20" s="29"/>
      <c r="P20" s="90">
        <f t="shared" si="3"/>
        <v>100</v>
      </c>
    </row>
    <row r="21" spans="2:16" ht="37.5" hidden="1" customHeight="1">
      <c r="B21" s="158" t="s">
        <v>192</v>
      </c>
      <c r="C21" s="69" t="s">
        <v>479</v>
      </c>
      <c r="D21" s="69" t="s">
        <v>324</v>
      </c>
      <c r="E21" s="69" t="s">
        <v>191</v>
      </c>
      <c r="F21" s="70">
        <v>100</v>
      </c>
      <c r="G21" s="29"/>
      <c r="H21" s="29"/>
      <c r="I21" s="85">
        <f t="shared" si="0"/>
        <v>100</v>
      </c>
      <c r="J21" s="91"/>
      <c r="K21" s="85">
        <f t="shared" si="1"/>
        <v>100</v>
      </c>
      <c r="L21" s="91"/>
      <c r="M21" s="90">
        <f t="shared" si="2"/>
        <v>100</v>
      </c>
      <c r="N21" s="29"/>
      <c r="O21" s="29"/>
      <c r="P21" s="90">
        <f t="shared" si="3"/>
        <v>100</v>
      </c>
    </row>
    <row r="22" spans="2:16" ht="22.5" hidden="1" customHeight="1">
      <c r="B22" s="160" t="s">
        <v>615</v>
      </c>
      <c r="C22" s="69" t="s">
        <v>614</v>
      </c>
      <c r="D22" s="69" t="s">
        <v>324</v>
      </c>
      <c r="E22" s="69"/>
      <c r="F22" s="70">
        <f>F23</f>
        <v>500</v>
      </c>
      <c r="G22" s="29"/>
      <c r="H22" s="29"/>
      <c r="I22" s="85">
        <f t="shared" si="0"/>
        <v>500</v>
      </c>
      <c r="J22" s="91"/>
      <c r="K22" s="85">
        <f t="shared" si="1"/>
        <v>500</v>
      </c>
      <c r="L22" s="91"/>
      <c r="M22" s="90">
        <f t="shared" si="2"/>
        <v>500</v>
      </c>
      <c r="N22" s="29"/>
      <c r="O22" s="29"/>
      <c r="P22" s="90">
        <f t="shared" si="3"/>
        <v>500</v>
      </c>
    </row>
    <row r="23" spans="2:16" ht="27" hidden="1" customHeight="1">
      <c r="B23" s="158" t="s">
        <v>192</v>
      </c>
      <c r="C23" s="69" t="s">
        <v>614</v>
      </c>
      <c r="D23" s="69" t="s">
        <v>324</v>
      </c>
      <c r="E23" s="69" t="s">
        <v>191</v>
      </c>
      <c r="F23" s="70">
        <v>500</v>
      </c>
      <c r="G23" s="29"/>
      <c r="H23" s="29"/>
      <c r="I23" s="85">
        <f t="shared" si="0"/>
        <v>500</v>
      </c>
      <c r="J23" s="91"/>
      <c r="K23" s="85">
        <f t="shared" si="1"/>
        <v>500</v>
      </c>
      <c r="L23" s="91"/>
      <c r="M23" s="90">
        <f t="shared" si="2"/>
        <v>500</v>
      </c>
      <c r="N23" s="29"/>
      <c r="O23" s="29"/>
      <c r="P23" s="90">
        <f t="shared" si="3"/>
        <v>500</v>
      </c>
    </row>
    <row r="24" spans="2:16" ht="42.75" customHeight="1">
      <c r="B24" s="161" t="s">
        <v>713</v>
      </c>
      <c r="C24" s="67" t="s">
        <v>249</v>
      </c>
      <c r="D24" s="66" t="s">
        <v>308</v>
      </c>
      <c r="E24" s="67"/>
      <c r="F24" s="85">
        <f>F25</f>
        <v>200</v>
      </c>
      <c r="G24" s="29"/>
      <c r="H24" s="29"/>
      <c r="I24" s="85">
        <f t="shared" si="0"/>
        <v>200</v>
      </c>
      <c r="J24" s="91"/>
      <c r="K24" s="85">
        <f t="shared" si="1"/>
        <v>200</v>
      </c>
      <c r="L24" s="91"/>
      <c r="M24" s="90">
        <f t="shared" si="2"/>
        <v>200</v>
      </c>
      <c r="N24" s="29"/>
      <c r="O24" s="29"/>
      <c r="P24" s="90">
        <f t="shared" si="3"/>
        <v>200</v>
      </c>
    </row>
    <row r="25" spans="2:16" ht="30" hidden="1" customHeight="1">
      <c r="B25" s="63" t="s">
        <v>400</v>
      </c>
      <c r="C25" s="69" t="s">
        <v>401</v>
      </c>
      <c r="D25" s="68"/>
      <c r="E25" s="69"/>
      <c r="F25" s="70">
        <f>F26</f>
        <v>200</v>
      </c>
      <c r="G25" s="29"/>
      <c r="H25" s="29"/>
      <c r="I25" s="85">
        <f t="shared" si="0"/>
        <v>200</v>
      </c>
      <c r="J25" s="91"/>
      <c r="K25" s="70">
        <f t="shared" si="1"/>
        <v>200</v>
      </c>
      <c r="L25" s="91"/>
      <c r="M25" s="90">
        <f t="shared" si="2"/>
        <v>200</v>
      </c>
      <c r="N25" s="29"/>
      <c r="O25" s="29"/>
      <c r="P25" s="90">
        <f t="shared" si="3"/>
        <v>200</v>
      </c>
    </row>
    <row r="26" spans="2:16" ht="30" hidden="1" customHeight="1">
      <c r="B26" s="158" t="s">
        <v>4</v>
      </c>
      <c r="C26" s="69" t="s">
        <v>443</v>
      </c>
      <c r="D26" s="68"/>
      <c r="E26" s="69" t="s">
        <v>191</v>
      </c>
      <c r="F26" s="70">
        <v>200</v>
      </c>
      <c r="G26" s="29"/>
      <c r="H26" s="29"/>
      <c r="I26" s="85">
        <f t="shared" si="0"/>
        <v>200</v>
      </c>
      <c r="J26" s="91"/>
      <c r="K26" s="70">
        <f t="shared" si="1"/>
        <v>200</v>
      </c>
      <c r="L26" s="91"/>
      <c r="M26" s="90">
        <f t="shared" si="2"/>
        <v>200</v>
      </c>
      <c r="N26" s="29"/>
      <c r="O26" s="29"/>
      <c r="P26" s="90">
        <f t="shared" si="3"/>
        <v>200</v>
      </c>
    </row>
    <row r="27" spans="2:16" ht="32.25" customHeight="1">
      <c r="B27" s="162" t="s">
        <v>714</v>
      </c>
      <c r="C27" s="67" t="s">
        <v>343</v>
      </c>
      <c r="D27" s="67"/>
      <c r="E27" s="69"/>
      <c r="F27" s="85">
        <f>SUM(F28,F33)</f>
        <v>81906.899999999994</v>
      </c>
      <c r="G27" s="85">
        <f t="shared" ref="G27" si="4">SUM(G28,G33)</f>
        <v>-635.23</v>
      </c>
      <c r="H27" s="85">
        <f>H42+H43</f>
        <v>951.7</v>
      </c>
      <c r="I27" s="85">
        <f t="shared" si="0"/>
        <v>82223.37</v>
      </c>
      <c r="J27" s="85">
        <f>J33</f>
        <v>258.5</v>
      </c>
      <c r="K27" s="85">
        <f>F27+G27+H27</f>
        <v>82223.37</v>
      </c>
      <c r="L27" s="91"/>
      <c r="M27" s="90">
        <f t="shared" si="2"/>
        <v>82223.37</v>
      </c>
      <c r="N27" s="29"/>
      <c r="O27" s="29">
        <f>O33+O54</f>
        <v>183</v>
      </c>
      <c r="P27" s="90">
        <f t="shared" si="3"/>
        <v>82406.37</v>
      </c>
    </row>
    <row r="28" spans="2:16" ht="36.75" hidden="1" customHeight="1">
      <c r="B28" s="162" t="s">
        <v>5</v>
      </c>
      <c r="C28" s="67" t="s">
        <v>344</v>
      </c>
      <c r="D28" s="67"/>
      <c r="E28" s="67"/>
      <c r="F28" s="85">
        <f>SUM(F30)</f>
        <v>20169</v>
      </c>
      <c r="G28" s="29"/>
      <c r="H28" s="29"/>
      <c r="I28" s="85">
        <f t="shared" si="0"/>
        <v>20169</v>
      </c>
      <c r="J28" s="91"/>
      <c r="K28" s="85">
        <f t="shared" ref="K28:K43" si="5">F28+G28+H28</f>
        <v>20169</v>
      </c>
      <c r="L28" s="91"/>
      <c r="M28" s="90">
        <f t="shared" si="2"/>
        <v>20169</v>
      </c>
      <c r="N28" s="29"/>
      <c r="O28" s="29"/>
      <c r="P28" s="90">
        <f t="shared" si="3"/>
        <v>20169</v>
      </c>
    </row>
    <row r="29" spans="2:16" ht="23.25" hidden="1" customHeight="1">
      <c r="B29" s="55" t="s">
        <v>439</v>
      </c>
      <c r="C29" s="69" t="s">
        <v>440</v>
      </c>
      <c r="D29" s="67"/>
      <c r="E29" s="67"/>
      <c r="F29" s="70">
        <f>SUM(F30)</f>
        <v>20169</v>
      </c>
      <c r="G29" s="29"/>
      <c r="H29" s="29"/>
      <c r="I29" s="85">
        <f t="shared" si="0"/>
        <v>20169</v>
      </c>
      <c r="J29" s="91"/>
      <c r="K29" s="85">
        <f t="shared" si="5"/>
        <v>20169</v>
      </c>
      <c r="L29" s="91"/>
      <c r="M29" s="90">
        <f t="shared" si="2"/>
        <v>20169</v>
      </c>
      <c r="N29" s="29"/>
      <c r="O29" s="29"/>
      <c r="P29" s="90">
        <f t="shared" si="3"/>
        <v>20169</v>
      </c>
    </row>
    <row r="30" spans="2:16" ht="35.25" hidden="1" customHeight="1">
      <c r="B30" s="158" t="s">
        <v>6</v>
      </c>
      <c r="C30" s="69" t="s">
        <v>441</v>
      </c>
      <c r="D30" s="69"/>
      <c r="E30" s="69"/>
      <c r="F30" s="70">
        <f>F31</f>
        <v>20169</v>
      </c>
      <c r="G30" s="29"/>
      <c r="H30" s="29"/>
      <c r="I30" s="85">
        <f t="shared" si="0"/>
        <v>20169</v>
      </c>
      <c r="J30" s="91"/>
      <c r="K30" s="85">
        <f t="shared" si="5"/>
        <v>20169</v>
      </c>
      <c r="L30" s="91"/>
      <c r="M30" s="90">
        <f t="shared" si="2"/>
        <v>20169</v>
      </c>
      <c r="N30" s="29"/>
      <c r="O30" s="29"/>
      <c r="P30" s="90">
        <f t="shared" si="3"/>
        <v>20169</v>
      </c>
    </row>
    <row r="31" spans="2:16" ht="24" hidden="1" customHeight="1">
      <c r="B31" s="118" t="s">
        <v>163</v>
      </c>
      <c r="C31" s="69" t="s">
        <v>441</v>
      </c>
      <c r="D31" s="69" t="s">
        <v>162</v>
      </c>
      <c r="E31" s="69"/>
      <c r="F31" s="70">
        <f>F32</f>
        <v>20169</v>
      </c>
      <c r="G31" s="29"/>
      <c r="H31" s="29"/>
      <c r="I31" s="85">
        <f t="shared" si="0"/>
        <v>20169</v>
      </c>
      <c r="J31" s="91"/>
      <c r="K31" s="85">
        <f t="shared" si="5"/>
        <v>20169</v>
      </c>
      <c r="L31" s="91"/>
      <c r="M31" s="90">
        <f t="shared" si="2"/>
        <v>20169</v>
      </c>
      <c r="N31" s="29"/>
      <c r="O31" s="29"/>
      <c r="P31" s="90">
        <f t="shared" si="3"/>
        <v>20169</v>
      </c>
    </row>
    <row r="32" spans="2:16" ht="27.75" hidden="1" customHeight="1">
      <c r="B32" s="158" t="s">
        <v>291</v>
      </c>
      <c r="C32" s="69" t="s">
        <v>441</v>
      </c>
      <c r="D32" s="69" t="s">
        <v>466</v>
      </c>
      <c r="E32" s="69" t="s">
        <v>537</v>
      </c>
      <c r="F32" s="70">
        <v>20169</v>
      </c>
      <c r="G32" s="29"/>
      <c r="H32" s="29"/>
      <c r="I32" s="85">
        <f t="shared" si="0"/>
        <v>20169</v>
      </c>
      <c r="J32" s="91"/>
      <c r="K32" s="85">
        <f t="shared" si="5"/>
        <v>20169</v>
      </c>
      <c r="L32" s="91"/>
      <c r="M32" s="90">
        <f t="shared" si="2"/>
        <v>20169</v>
      </c>
      <c r="N32" s="29"/>
      <c r="O32" s="29"/>
      <c r="P32" s="90">
        <f t="shared" si="3"/>
        <v>20169</v>
      </c>
    </row>
    <row r="33" spans="2:16" ht="42.75" hidden="1" customHeight="1">
      <c r="B33" s="162" t="s">
        <v>34</v>
      </c>
      <c r="C33" s="67" t="s">
        <v>370</v>
      </c>
      <c r="D33" s="67"/>
      <c r="E33" s="67"/>
      <c r="F33" s="85">
        <f>F34+F44+F48+F54+F57</f>
        <v>61737.899999999994</v>
      </c>
      <c r="G33" s="85">
        <f t="shared" ref="G33" si="6">G34+G44+G48+G54+G57</f>
        <v>-635.23</v>
      </c>
      <c r="H33" s="85"/>
      <c r="I33" s="85">
        <f t="shared" si="0"/>
        <v>61102.669999999991</v>
      </c>
      <c r="J33" s="85">
        <f>J34+J48</f>
        <v>258.5</v>
      </c>
      <c r="K33" s="85">
        <f>I33+J33</f>
        <v>61361.169999999991</v>
      </c>
      <c r="L33" s="91"/>
      <c r="M33" s="90">
        <f t="shared" si="2"/>
        <v>61361.169999999991</v>
      </c>
      <c r="N33" s="29"/>
      <c r="O33" s="29">
        <f>O34</f>
        <v>1</v>
      </c>
      <c r="P33" s="90">
        <f t="shared" si="3"/>
        <v>61362.169999999991</v>
      </c>
    </row>
    <row r="34" spans="2:16" ht="30" hidden="1" customHeight="1">
      <c r="B34" s="158" t="s">
        <v>496</v>
      </c>
      <c r="C34" s="69" t="s">
        <v>430</v>
      </c>
      <c r="D34" s="69"/>
      <c r="E34" s="69"/>
      <c r="F34" s="85">
        <f>SUM(F35)</f>
        <v>35193.199999999997</v>
      </c>
      <c r="G34" s="85">
        <f t="shared" ref="G34" si="7">SUM(G35)</f>
        <v>-311.39999999999998</v>
      </c>
      <c r="H34" s="85"/>
      <c r="I34" s="85">
        <f t="shared" si="0"/>
        <v>34881.799999999996</v>
      </c>
      <c r="J34" s="85">
        <f>J35</f>
        <v>108.5</v>
      </c>
      <c r="K34" s="85">
        <f t="shared" ref="K34:K41" si="8">I34+J34</f>
        <v>34990.299999999996</v>
      </c>
      <c r="L34" s="91"/>
      <c r="M34" s="90">
        <f t="shared" si="2"/>
        <v>34990.299999999996</v>
      </c>
      <c r="N34" s="29"/>
      <c r="O34" s="29">
        <f>O35</f>
        <v>1</v>
      </c>
      <c r="P34" s="90">
        <f t="shared" si="3"/>
        <v>34991.299999999996</v>
      </c>
    </row>
    <row r="35" spans="2:16" ht="23.25" hidden="1" customHeight="1">
      <c r="B35" s="63" t="s">
        <v>100</v>
      </c>
      <c r="C35" s="69" t="s">
        <v>430</v>
      </c>
      <c r="D35" s="69" t="s">
        <v>101</v>
      </c>
      <c r="E35" s="69"/>
      <c r="F35" s="70">
        <f>F36+F38</f>
        <v>35193.199999999997</v>
      </c>
      <c r="G35" s="70">
        <f t="shared" ref="G35" si="9">G36+G38</f>
        <v>-311.39999999999998</v>
      </c>
      <c r="H35" s="70"/>
      <c r="I35" s="85">
        <f t="shared" si="0"/>
        <v>34881.799999999996</v>
      </c>
      <c r="J35" s="85">
        <f>J40+J41</f>
        <v>108.5</v>
      </c>
      <c r="K35" s="85">
        <f t="shared" si="8"/>
        <v>34990.299999999996</v>
      </c>
      <c r="L35" s="91"/>
      <c r="M35" s="90">
        <f t="shared" si="2"/>
        <v>34990.299999999996</v>
      </c>
      <c r="N35" s="29"/>
      <c r="O35" s="29">
        <f>O43</f>
        <v>1</v>
      </c>
      <c r="P35" s="90">
        <f t="shared" si="3"/>
        <v>34991.299999999996</v>
      </c>
    </row>
    <row r="36" spans="2:16" ht="38.25" hidden="1" customHeight="1">
      <c r="B36" s="55" t="s">
        <v>277</v>
      </c>
      <c r="C36" s="69" t="s">
        <v>437</v>
      </c>
      <c r="D36" s="69" t="s">
        <v>102</v>
      </c>
      <c r="E36" s="69"/>
      <c r="F36" s="70">
        <f>SUM(F37)</f>
        <v>27781.8</v>
      </c>
      <c r="G36" s="29"/>
      <c r="H36" s="29"/>
      <c r="I36" s="85">
        <f t="shared" si="0"/>
        <v>27781.8</v>
      </c>
      <c r="J36" s="91"/>
      <c r="K36" s="85">
        <f t="shared" si="8"/>
        <v>27781.8</v>
      </c>
      <c r="L36" s="91"/>
      <c r="M36" s="90">
        <f t="shared" si="2"/>
        <v>27781.8</v>
      </c>
      <c r="N36" s="29"/>
      <c r="O36" s="29"/>
      <c r="P36" s="90">
        <f t="shared" si="3"/>
        <v>27781.8</v>
      </c>
    </row>
    <row r="37" spans="2:16" ht="23.25" hidden="1" customHeight="1">
      <c r="B37" s="158" t="s">
        <v>145</v>
      </c>
      <c r="C37" s="69" t="s">
        <v>437</v>
      </c>
      <c r="D37" s="69" t="s">
        <v>102</v>
      </c>
      <c r="E37" s="69" t="s">
        <v>537</v>
      </c>
      <c r="F37" s="70">
        <v>27781.8</v>
      </c>
      <c r="G37" s="29"/>
      <c r="H37" s="29"/>
      <c r="I37" s="85">
        <f t="shared" si="0"/>
        <v>27781.8</v>
      </c>
      <c r="J37" s="91"/>
      <c r="K37" s="85">
        <f t="shared" si="8"/>
        <v>27781.8</v>
      </c>
      <c r="L37" s="91"/>
      <c r="M37" s="90">
        <f t="shared" si="2"/>
        <v>27781.8</v>
      </c>
      <c r="N37" s="29"/>
      <c r="O37" s="29"/>
      <c r="P37" s="90">
        <f t="shared" si="3"/>
        <v>27781.8</v>
      </c>
    </row>
    <row r="38" spans="2:16" ht="19.5" hidden="1" customHeight="1">
      <c r="B38" s="63" t="s">
        <v>289</v>
      </c>
      <c r="C38" s="69" t="s">
        <v>438</v>
      </c>
      <c r="D38" s="69" t="s">
        <v>102</v>
      </c>
      <c r="E38" s="69"/>
      <c r="F38" s="70">
        <f>F39+F40+F41+F42+F43</f>
        <v>7411.4</v>
      </c>
      <c r="G38" s="70">
        <f>G39+G40+G41+G42+G43</f>
        <v>-311.39999999999998</v>
      </c>
      <c r="H38" s="70"/>
      <c r="I38" s="85">
        <f t="shared" si="0"/>
        <v>7100</v>
      </c>
      <c r="J38" s="70"/>
      <c r="K38" s="85">
        <f t="shared" si="8"/>
        <v>7100</v>
      </c>
      <c r="L38" s="91"/>
      <c r="M38" s="90">
        <f t="shared" si="2"/>
        <v>7100</v>
      </c>
      <c r="N38" s="29"/>
      <c r="O38" s="29"/>
      <c r="P38" s="90">
        <f t="shared" si="3"/>
        <v>7100</v>
      </c>
    </row>
    <row r="39" spans="2:16" ht="24" hidden="1" customHeight="1">
      <c r="B39" s="158" t="s">
        <v>145</v>
      </c>
      <c r="C39" s="69" t="s">
        <v>438</v>
      </c>
      <c r="D39" s="69" t="s">
        <v>102</v>
      </c>
      <c r="E39" s="69" t="s">
        <v>537</v>
      </c>
      <c r="F39" s="70">
        <v>7100</v>
      </c>
      <c r="G39" s="29"/>
      <c r="H39" s="29"/>
      <c r="I39" s="85">
        <f t="shared" si="0"/>
        <v>7100</v>
      </c>
      <c r="J39" s="91"/>
      <c r="K39" s="85">
        <f t="shared" si="8"/>
        <v>7100</v>
      </c>
      <c r="L39" s="91"/>
      <c r="M39" s="90">
        <f t="shared" si="2"/>
        <v>7100</v>
      </c>
      <c r="N39" s="29"/>
      <c r="O39" s="29"/>
      <c r="P39" s="90">
        <f t="shared" si="3"/>
        <v>7100</v>
      </c>
    </row>
    <row r="40" spans="2:16" ht="24" hidden="1" customHeight="1">
      <c r="B40" s="158" t="s">
        <v>646</v>
      </c>
      <c r="C40" s="69" t="s">
        <v>777</v>
      </c>
      <c r="D40" s="68" t="s">
        <v>102</v>
      </c>
      <c r="E40" s="69" t="s">
        <v>603</v>
      </c>
      <c r="F40" s="70">
        <v>311.39999999999998</v>
      </c>
      <c r="G40" s="29">
        <v>-311.39999999999998</v>
      </c>
      <c r="H40" s="29"/>
      <c r="I40" s="85">
        <f t="shared" si="0"/>
        <v>0</v>
      </c>
      <c r="J40" s="91">
        <v>107.5</v>
      </c>
      <c r="K40" s="85">
        <f t="shared" si="8"/>
        <v>107.5</v>
      </c>
      <c r="L40" s="91"/>
      <c r="M40" s="90">
        <f t="shared" si="2"/>
        <v>107.5</v>
      </c>
      <c r="N40" s="29"/>
      <c r="O40" s="29"/>
      <c r="P40" s="90">
        <f t="shared" si="3"/>
        <v>107.5</v>
      </c>
    </row>
    <row r="41" spans="2:16" ht="24" hidden="1" customHeight="1">
      <c r="B41" s="158" t="s">
        <v>602</v>
      </c>
      <c r="C41" s="69" t="s">
        <v>777</v>
      </c>
      <c r="D41" s="69" t="s">
        <v>102</v>
      </c>
      <c r="E41" s="69" t="s">
        <v>603</v>
      </c>
      <c r="F41" s="70"/>
      <c r="G41" s="29"/>
      <c r="H41" s="29"/>
      <c r="I41" s="85">
        <f t="shared" si="0"/>
        <v>0</v>
      </c>
      <c r="J41" s="91">
        <v>1</v>
      </c>
      <c r="K41" s="85">
        <f t="shared" si="8"/>
        <v>1</v>
      </c>
      <c r="L41" s="91"/>
      <c r="M41" s="90">
        <f t="shared" si="2"/>
        <v>1</v>
      </c>
      <c r="N41" s="29"/>
      <c r="O41" s="29"/>
      <c r="P41" s="90">
        <f t="shared" si="3"/>
        <v>1</v>
      </c>
    </row>
    <row r="42" spans="2:16" ht="24" hidden="1" customHeight="1">
      <c r="B42" s="158" t="s">
        <v>646</v>
      </c>
      <c r="C42" s="69" t="s">
        <v>638</v>
      </c>
      <c r="D42" s="69" t="s">
        <v>102</v>
      </c>
      <c r="E42" s="69" t="s">
        <v>603</v>
      </c>
      <c r="F42" s="70"/>
      <c r="G42" s="29"/>
      <c r="H42" s="29">
        <v>942.2</v>
      </c>
      <c r="I42" s="85">
        <f t="shared" si="0"/>
        <v>942.2</v>
      </c>
      <c r="J42" s="91"/>
      <c r="K42" s="85">
        <f t="shared" si="5"/>
        <v>942.2</v>
      </c>
      <c r="L42" s="91"/>
      <c r="M42" s="90">
        <f t="shared" si="2"/>
        <v>942.2</v>
      </c>
      <c r="N42" s="29"/>
      <c r="O42" s="29"/>
      <c r="P42" s="90">
        <f t="shared" si="3"/>
        <v>942.2</v>
      </c>
    </row>
    <row r="43" spans="2:16" ht="24" hidden="1" customHeight="1">
      <c r="B43" s="158" t="s">
        <v>602</v>
      </c>
      <c r="C43" s="69" t="s">
        <v>639</v>
      </c>
      <c r="D43" s="69" t="s">
        <v>102</v>
      </c>
      <c r="E43" s="69" t="s">
        <v>603</v>
      </c>
      <c r="F43" s="70"/>
      <c r="G43" s="29"/>
      <c r="H43" s="29">
        <v>9.5</v>
      </c>
      <c r="I43" s="85">
        <f t="shared" si="0"/>
        <v>9.5</v>
      </c>
      <c r="J43" s="91"/>
      <c r="K43" s="85">
        <f t="shared" si="5"/>
        <v>9.5</v>
      </c>
      <c r="L43" s="91"/>
      <c r="M43" s="90">
        <f t="shared" si="2"/>
        <v>9.5</v>
      </c>
      <c r="N43" s="29"/>
      <c r="O43" s="29">
        <v>1</v>
      </c>
      <c r="P43" s="90">
        <f t="shared" si="3"/>
        <v>10.5</v>
      </c>
    </row>
    <row r="44" spans="2:16" ht="24" hidden="1" customHeight="1">
      <c r="B44" s="158" t="s">
        <v>497</v>
      </c>
      <c r="C44" s="69" t="s">
        <v>444</v>
      </c>
      <c r="D44" s="69"/>
      <c r="E44" s="69"/>
      <c r="F44" s="85">
        <f>SUM(F47)</f>
        <v>4800</v>
      </c>
      <c r="G44" s="29"/>
      <c r="H44" s="29"/>
      <c r="I44" s="85">
        <f t="shared" si="0"/>
        <v>4800</v>
      </c>
      <c r="J44" s="91"/>
      <c r="K44" s="70">
        <f t="shared" si="1"/>
        <v>4800</v>
      </c>
      <c r="L44" s="91"/>
      <c r="M44" s="90">
        <f t="shared" si="2"/>
        <v>4800</v>
      </c>
      <c r="N44" s="29"/>
      <c r="O44" s="29"/>
      <c r="P44" s="90">
        <f t="shared" si="3"/>
        <v>4800</v>
      </c>
    </row>
    <row r="45" spans="2:16" ht="24.75" hidden="1" customHeight="1">
      <c r="B45" s="63" t="s">
        <v>100</v>
      </c>
      <c r="C45" s="69" t="s">
        <v>444</v>
      </c>
      <c r="D45" s="69" t="s">
        <v>101</v>
      </c>
      <c r="E45" s="69"/>
      <c r="F45" s="70">
        <f>F46</f>
        <v>4800</v>
      </c>
      <c r="G45" s="29"/>
      <c r="H45" s="29"/>
      <c r="I45" s="85">
        <f t="shared" si="0"/>
        <v>4800</v>
      </c>
      <c r="J45" s="91"/>
      <c r="K45" s="70">
        <f t="shared" si="1"/>
        <v>4800</v>
      </c>
      <c r="L45" s="91"/>
      <c r="M45" s="90">
        <f t="shared" si="2"/>
        <v>4800</v>
      </c>
      <c r="N45" s="29"/>
      <c r="O45" s="29"/>
      <c r="P45" s="90">
        <f t="shared" si="3"/>
        <v>4800</v>
      </c>
    </row>
    <row r="46" spans="2:16" ht="19.5" hidden="1" customHeight="1">
      <c r="B46" s="63" t="s">
        <v>289</v>
      </c>
      <c r="C46" s="69" t="s">
        <v>444</v>
      </c>
      <c r="D46" s="69" t="s">
        <v>102</v>
      </c>
      <c r="E46" s="69"/>
      <c r="F46" s="70">
        <f>F47</f>
        <v>4800</v>
      </c>
      <c r="G46" s="29"/>
      <c r="H46" s="29"/>
      <c r="I46" s="85">
        <f t="shared" si="0"/>
        <v>4800</v>
      </c>
      <c r="J46" s="91"/>
      <c r="K46" s="70">
        <f t="shared" si="1"/>
        <v>4800</v>
      </c>
      <c r="L46" s="91"/>
      <c r="M46" s="90">
        <f t="shared" si="2"/>
        <v>4800</v>
      </c>
      <c r="N46" s="29"/>
      <c r="O46" s="29"/>
      <c r="P46" s="90">
        <f t="shared" si="3"/>
        <v>4800</v>
      </c>
    </row>
    <row r="47" spans="2:16" ht="25.5" hidden="1" customHeight="1">
      <c r="B47" s="158" t="s">
        <v>145</v>
      </c>
      <c r="C47" s="69" t="s">
        <v>444</v>
      </c>
      <c r="D47" s="69" t="s">
        <v>102</v>
      </c>
      <c r="E47" s="69" t="s">
        <v>537</v>
      </c>
      <c r="F47" s="70">
        <v>4800</v>
      </c>
      <c r="G47" s="29"/>
      <c r="H47" s="29"/>
      <c r="I47" s="85">
        <f t="shared" si="0"/>
        <v>4800</v>
      </c>
      <c r="J47" s="91"/>
      <c r="K47" s="70">
        <f t="shared" si="1"/>
        <v>4800</v>
      </c>
      <c r="L47" s="91"/>
      <c r="M47" s="90">
        <f t="shared" si="2"/>
        <v>4800</v>
      </c>
      <c r="N47" s="29"/>
      <c r="O47" s="29"/>
      <c r="P47" s="90">
        <f t="shared" si="3"/>
        <v>4800</v>
      </c>
    </row>
    <row r="48" spans="2:16" ht="27" hidden="1" customHeight="1">
      <c r="B48" s="158" t="s">
        <v>498</v>
      </c>
      <c r="C48" s="69" t="s">
        <v>434</v>
      </c>
      <c r="D48" s="69"/>
      <c r="E48" s="69"/>
      <c r="F48" s="85">
        <f>F49</f>
        <v>15600</v>
      </c>
      <c r="G48" s="29"/>
      <c r="H48" s="29"/>
      <c r="I48" s="85">
        <f t="shared" si="0"/>
        <v>15600</v>
      </c>
      <c r="J48" s="90">
        <f>J52</f>
        <v>150</v>
      </c>
      <c r="K48" s="85">
        <f>I48+J48</f>
        <v>15750</v>
      </c>
      <c r="L48" s="91"/>
      <c r="M48" s="90">
        <f t="shared" si="2"/>
        <v>15750</v>
      </c>
      <c r="N48" s="29"/>
      <c r="O48" s="29"/>
      <c r="P48" s="90">
        <f t="shared" si="3"/>
        <v>15750</v>
      </c>
    </row>
    <row r="49" spans="2:16" ht="24.75" hidden="1" customHeight="1">
      <c r="B49" s="63" t="s">
        <v>100</v>
      </c>
      <c r="C49" s="69" t="s">
        <v>433</v>
      </c>
      <c r="D49" s="69" t="s">
        <v>101</v>
      </c>
      <c r="E49" s="69"/>
      <c r="F49" s="70">
        <f>F50</f>
        <v>15600</v>
      </c>
      <c r="G49" s="29"/>
      <c r="H49" s="29"/>
      <c r="I49" s="85">
        <f t="shared" si="0"/>
        <v>15600</v>
      </c>
      <c r="J49" s="91"/>
      <c r="K49" s="70">
        <f t="shared" ref="K49:K52" si="10">I49+J49</f>
        <v>15600</v>
      </c>
      <c r="L49" s="91"/>
      <c r="M49" s="90">
        <f t="shared" si="2"/>
        <v>15600</v>
      </c>
      <c r="N49" s="29"/>
      <c r="O49" s="29"/>
      <c r="P49" s="90">
        <f t="shared" si="3"/>
        <v>15600</v>
      </c>
    </row>
    <row r="50" spans="2:16" ht="19.5" hidden="1" customHeight="1">
      <c r="B50" s="63" t="s">
        <v>289</v>
      </c>
      <c r="C50" s="69" t="s">
        <v>433</v>
      </c>
      <c r="D50" s="69" t="s">
        <v>102</v>
      </c>
      <c r="E50" s="69"/>
      <c r="F50" s="70">
        <f>F51+F52+F53</f>
        <v>15600</v>
      </c>
      <c r="G50" s="29"/>
      <c r="H50" s="29"/>
      <c r="I50" s="85">
        <f t="shared" si="0"/>
        <v>15600</v>
      </c>
      <c r="J50" s="91"/>
      <c r="K50" s="70">
        <f t="shared" si="10"/>
        <v>15600</v>
      </c>
      <c r="L50" s="91"/>
      <c r="M50" s="90">
        <f t="shared" si="2"/>
        <v>15600</v>
      </c>
      <c r="N50" s="29"/>
      <c r="O50" s="29"/>
      <c r="P50" s="90">
        <f t="shared" si="3"/>
        <v>15600</v>
      </c>
    </row>
    <row r="51" spans="2:16" ht="25.5" hidden="1" customHeight="1">
      <c r="B51" s="158" t="s">
        <v>145</v>
      </c>
      <c r="C51" s="69" t="s">
        <v>433</v>
      </c>
      <c r="D51" s="69" t="s">
        <v>102</v>
      </c>
      <c r="E51" s="69" t="s">
        <v>537</v>
      </c>
      <c r="F51" s="70">
        <v>15600</v>
      </c>
      <c r="G51" s="29"/>
      <c r="H51" s="29"/>
      <c r="I51" s="85">
        <f t="shared" si="0"/>
        <v>15600</v>
      </c>
      <c r="J51" s="91"/>
      <c r="K51" s="70">
        <f t="shared" si="10"/>
        <v>15600</v>
      </c>
      <c r="L51" s="91"/>
      <c r="M51" s="90">
        <f t="shared" si="2"/>
        <v>15600</v>
      </c>
      <c r="N51" s="29"/>
      <c r="O51" s="29"/>
      <c r="P51" s="90">
        <f t="shared" si="3"/>
        <v>15600</v>
      </c>
    </row>
    <row r="52" spans="2:16" ht="25.5" hidden="1" customHeight="1">
      <c r="B52" s="28" t="s">
        <v>773</v>
      </c>
      <c r="C52" s="69" t="s">
        <v>774</v>
      </c>
      <c r="D52" s="69" t="s">
        <v>102</v>
      </c>
      <c r="E52" s="69" t="s">
        <v>603</v>
      </c>
      <c r="F52" s="70"/>
      <c r="G52" s="29"/>
      <c r="H52" s="29"/>
      <c r="I52" s="85">
        <f t="shared" si="0"/>
        <v>0</v>
      </c>
      <c r="J52" s="91">
        <v>150</v>
      </c>
      <c r="K52" s="70">
        <f t="shared" si="10"/>
        <v>150</v>
      </c>
      <c r="L52" s="91"/>
      <c r="M52" s="90">
        <f t="shared" si="2"/>
        <v>150</v>
      </c>
      <c r="N52" s="29"/>
      <c r="O52" s="29"/>
      <c r="P52" s="90">
        <f t="shared" si="3"/>
        <v>150</v>
      </c>
    </row>
    <row r="53" spans="2:16" ht="21.75" customHeight="1">
      <c r="B53" s="158"/>
      <c r="C53" s="69"/>
      <c r="D53" s="69"/>
      <c r="E53" s="69"/>
      <c r="F53" s="70"/>
      <c r="G53" s="29"/>
      <c r="H53" s="29"/>
      <c r="I53" s="85"/>
      <c r="J53" s="91"/>
      <c r="K53" s="70"/>
      <c r="L53" s="91"/>
      <c r="M53" s="90">
        <f t="shared" si="2"/>
        <v>0</v>
      </c>
      <c r="N53" s="29"/>
      <c r="O53" s="29"/>
      <c r="P53" s="90">
        <f t="shared" si="3"/>
        <v>0</v>
      </c>
    </row>
    <row r="54" spans="2:16" ht="39" customHeight="1">
      <c r="B54" s="156" t="s">
        <v>551</v>
      </c>
      <c r="C54" s="67" t="s">
        <v>552</v>
      </c>
      <c r="D54" s="67" t="s">
        <v>103</v>
      </c>
      <c r="E54" s="67"/>
      <c r="F54" s="85">
        <f>F55</f>
        <v>5118</v>
      </c>
      <c r="G54" s="29"/>
      <c r="H54" s="29"/>
      <c r="I54" s="85">
        <f t="shared" si="0"/>
        <v>5118</v>
      </c>
      <c r="J54" s="91"/>
      <c r="K54" s="85">
        <f t="shared" si="1"/>
        <v>5118</v>
      </c>
      <c r="L54" s="91"/>
      <c r="M54" s="90">
        <f t="shared" si="2"/>
        <v>5118</v>
      </c>
      <c r="N54" s="29"/>
      <c r="O54" s="29">
        <f>O55</f>
        <v>182</v>
      </c>
      <c r="P54" s="90">
        <f t="shared" si="3"/>
        <v>5300</v>
      </c>
    </row>
    <row r="55" spans="2:16" ht="29.25" customHeight="1">
      <c r="B55" s="158" t="s">
        <v>553</v>
      </c>
      <c r="C55" s="69" t="s">
        <v>552</v>
      </c>
      <c r="D55" s="69" t="s">
        <v>103</v>
      </c>
      <c r="E55" s="69"/>
      <c r="F55" s="70">
        <f>F56</f>
        <v>5118</v>
      </c>
      <c r="G55" s="29"/>
      <c r="H55" s="29"/>
      <c r="I55" s="70">
        <f t="shared" si="0"/>
        <v>5118</v>
      </c>
      <c r="J55" s="91"/>
      <c r="K55" s="70">
        <f t="shared" si="1"/>
        <v>5118</v>
      </c>
      <c r="L55" s="91"/>
      <c r="M55" s="90">
        <f t="shared" si="2"/>
        <v>5118</v>
      </c>
      <c r="N55" s="29"/>
      <c r="O55" s="29">
        <f>O56</f>
        <v>182</v>
      </c>
      <c r="P55" s="90">
        <f t="shared" si="3"/>
        <v>5300</v>
      </c>
    </row>
    <row r="56" spans="2:16" ht="18" customHeight="1">
      <c r="B56" s="158" t="s">
        <v>145</v>
      </c>
      <c r="C56" s="69" t="s">
        <v>552</v>
      </c>
      <c r="D56" s="69" t="s">
        <v>103</v>
      </c>
      <c r="E56" s="69" t="s">
        <v>537</v>
      </c>
      <c r="F56" s="70">
        <v>5118</v>
      </c>
      <c r="G56" s="29"/>
      <c r="H56" s="29"/>
      <c r="I56" s="70">
        <f t="shared" si="0"/>
        <v>5118</v>
      </c>
      <c r="J56" s="91"/>
      <c r="K56" s="70">
        <f t="shared" si="1"/>
        <v>5118</v>
      </c>
      <c r="L56" s="91"/>
      <c r="M56" s="90">
        <f t="shared" si="2"/>
        <v>5118</v>
      </c>
      <c r="N56" s="29"/>
      <c r="O56" s="29">
        <v>182</v>
      </c>
      <c r="P56" s="90">
        <f t="shared" si="3"/>
        <v>5300</v>
      </c>
    </row>
    <row r="57" spans="2:16" ht="41.25" hidden="1" customHeight="1">
      <c r="B57" s="162" t="s">
        <v>708</v>
      </c>
      <c r="C57" s="69" t="s">
        <v>607</v>
      </c>
      <c r="D57" s="69" t="s">
        <v>103</v>
      </c>
      <c r="E57" s="69"/>
      <c r="F57" s="85">
        <f>F58+F59</f>
        <v>1026.7</v>
      </c>
      <c r="G57" s="90">
        <f>G58+G59</f>
        <v>-323.83</v>
      </c>
      <c r="H57" s="90"/>
      <c r="I57" s="85">
        <f t="shared" si="0"/>
        <v>702.87000000000012</v>
      </c>
      <c r="J57" s="90"/>
      <c r="K57" s="85">
        <f t="shared" si="1"/>
        <v>702.87000000000012</v>
      </c>
      <c r="L57" s="91"/>
      <c r="M57" s="90">
        <f t="shared" si="2"/>
        <v>702.87000000000012</v>
      </c>
      <c r="N57" s="29"/>
      <c r="O57" s="29"/>
      <c r="P57" s="90">
        <f t="shared" si="3"/>
        <v>702.87000000000012</v>
      </c>
    </row>
    <row r="58" spans="2:16" ht="32.25" hidden="1" customHeight="1">
      <c r="B58" s="63" t="s">
        <v>609</v>
      </c>
      <c r="C58" s="69" t="s">
        <v>606</v>
      </c>
      <c r="D58" s="69" t="s">
        <v>103</v>
      </c>
      <c r="E58" s="69" t="s">
        <v>191</v>
      </c>
      <c r="F58" s="70">
        <v>1026.7</v>
      </c>
      <c r="G58" s="91">
        <v>-324.33</v>
      </c>
      <c r="H58" s="91"/>
      <c r="I58" s="85">
        <f t="shared" si="0"/>
        <v>702.37000000000012</v>
      </c>
      <c r="J58" s="91"/>
      <c r="K58" s="70">
        <f t="shared" si="1"/>
        <v>702.37000000000012</v>
      </c>
      <c r="L58" s="91"/>
      <c r="M58" s="90">
        <f t="shared" si="2"/>
        <v>702.37000000000012</v>
      </c>
      <c r="N58" s="29"/>
      <c r="O58" s="29"/>
      <c r="P58" s="90">
        <f t="shared" si="3"/>
        <v>702.37000000000012</v>
      </c>
    </row>
    <row r="59" spans="2:16" ht="32.25" hidden="1" customHeight="1">
      <c r="B59" s="63" t="s">
        <v>610</v>
      </c>
      <c r="C59" s="69" t="s">
        <v>608</v>
      </c>
      <c r="D59" s="69" t="s">
        <v>103</v>
      </c>
      <c r="E59" s="69" t="s">
        <v>191</v>
      </c>
      <c r="F59" s="70"/>
      <c r="G59" s="29">
        <v>0.5</v>
      </c>
      <c r="H59" s="29"/>
      <c r="I59" s="85">
        <f t="shared" si="0"/>
        <v>0.5</v>
      </c>
      <c r="J59" s="91"/>
      <c r="K59" s="70">
        <f t="shared" si="1"/>
        <v>0.5</v>
      </c>
      <c r="L59" s="91"/>
      <c r="M59" s="90">
        <f t="shared" si="2"/>
        <v>0.5</v>
      </c>
      <c r="N59" s="29"/>
      <c r="O59" s="29"/>
      <c r="P59" s="90">
        <f t="shared" si="3"/>
        <v>0.5</v>
      </c>
    </row>
    <row r="60" spans="2:16" ht="45.75" customHeight="1">
      <c r="B60" s="163" t="s">
        <v>700</v>
      </c>
      <c r="C60" s="67" t="s">
        <v>724</v>
      </c>
      <c r="D60" s="67"/>
      <c r="E60" s="69"/>
      <c r="F60" s="85">
        <f>SUM(F61)</f>
        <v>10</v>
      </c>
      <c r="G60" s="29"/>
      <c r="H60" s="29"/>
      <c r="I60" s="85">
        <f t="shared" si="0"/>
        <v>10</v>
      </c>
      <c r="J60" s="91"/>
      <c r="K60" s="70">
        <f t="shared" si="1"/>
        <v>10</v>
      </c>
      <c r="L60" s="91"/>
      <c r="M60" s="90">
        <f t="shared" si="2"/>
        <v>10</v>
      </c>
      <c r="N60" s="29"/>
      <c r="O60" s="29"/>
      <c r="P60" s="90">
        <f t="shared" si="3"/>
        <v>10</v>
      </c>
    </row>
    <row r="61" spans="2:16" ht="32.25" hidden="1" customHeight="1">
      <c r="B61" s="55" t="s">
        <v>520</v>
      </c>
      <c r="C61" s="69" t="s">
        <v>516</v>
      </c>
      <c r="D61" s="69" t="s">
        <v>308</v>
      </c>
      <c r="E61" s="69"/>
      <c r="F61" s="70">
        <f>SUM(F62)</f>
        <v>10</v>
      </c>
      <c r="G61" s="29"/>
      <c r="H61" s="29"/>
      <c r="I61" s="85">
        <f t="shared" si="0"/>
        <v>10</v>
      </c>
      <c r="J61" s="91"/>
      <c r="K61" s="70">
        <f t="shared" si="1"/>
        <v>10</v>
      </c>
      <c r="L61" s="91"/>
      <c r="M61" s="90">
        <f t="shared" si="2"/>
        <v>10</v>
      </c>
      <c r="N61" s="29"/>
      <c r="O61" s="29"/>
      <c r="P61" s="90">
        <f t="shared" si="3"/>
        <v>10</v>
      </c>
    </row>
    <row r="62" spans="2:16" ht="27.75" hidden="1" customHeight="1">
      <c r="B62" s="158" t="s">
        <v>192</v>
      </c>
      <c r="C62" s="69" t="s">
        <v>516</v>
      </c>
      <c r="D62" s="69" t="s">
        <v>308</v>
      </c>
      <c r="E62" s="69" t="s">
        <v>191</v>
      </c>
      <c r="F62" s="70">
        <v>10</v>
      </c>
      <c r="G62" s="29"/>
      <c r="H62" s="29"/>
      <c r="I62" s="85">
        <f t="shared" si="0"/>
        <v>10</v>
      </c>
      <c r="J62" s="91"/>
      <c r="K62" s="70">
        <f t="shared" si="1"/>
        <v>10</v>
      </c>
      <c r="L62" s="91"/>
      <c r="M62" s="90">
        <f t="shared" si="2"/>
        <v>10</v>
      </c>
      <c r="N62" s="29"/>
      <c r="O62" s="29"/>
      <c r="P62" s="90">
        <f t="shared" si="3"/>
        <v>10</v>
      </c>
    </row>
    <row r="63" spans="2:16" ht="39" customHeight="1">
      <c r="B63" s="161" t="s">
        <v>715</v>
      </c>
      <c r="C63" s="67" t="s">
        <v>245</v>
      </c>
      <c r="D63" s="67"/>
      <c r="E63" s="67"/>
      <c r="F63" s="85">
        <f>SUM(F64)</f>
        <v>950</v>
      </c>
      <c r="G63" s="29"/>
      <c r="H63" s="29"/>
      <c r="I63" s="85">
        <f t="shared" si="0"/>
        <v>950</v>
      </c>
      <c r="J63" s="90">
        <f>J64</f>
        <v>-470</v>
      </c>
      <c r="K63" s="85">
        <f>I63+J63</f>
        <v>480</v>
      </c>
      <c r="L63" s="91"/>
      <c r="M63" s="90">
        <f t="shared" si="2"/>
        <v>480</v>
      </c>
      <c r="N63" s="29"/>
      <c r="O63" s="29"/>
      <c r="P63" s="90">
        <f t="shared" si="3"/>
        <v>480</v>
      </c>
    </row>
    <row r="64" spans="2:16" ht="32.25" hidden="1" customHeight="1">
      <c r="B64" s="164" t="s">
        <v>375</v>
      </c>
      <c r="C64" s="69" t="s">
        <v>388</v>
      </c>
      <c r="D64" s="67"/>
      <c r="E64" s="67"/>
      <c r="F64" s="70">
        <f>SUM(F65)</f>
        <v>950</v>
      </c>
      <c r="G64" s="29"/>
      <c r="H64" s="29"/>
      <c r="I64" s="70">
        <f t="shared" si="0"/>
        <v>950</v>
      </c>
      <c r="J64" s="91">
        <f>J65</f>
        <v>-470</v>
      </c>
      <c r="K64" s="70">
        <f t="shared" ref="K64:K78" si="11">I64+J64</f>
        <v>480</v>
      </c>
      <c r="L64" s="91"/>
      <c r="M64" s="90">
        <f t="shared" si="2"/>
        <v>480</v>
      </c>
      <c r="N64" s="29"/>
      <c r="O64" s="29"/>
      <c r="P64" s="90">
        <f t="shared" si="3"/>
        <v>480</v>
      </c>
    </row>
    <row r="65" spans="2:16" ht="42" hidden="1" customHeight="1">
      <c r="B65" s="159" t="s">
        <v>719</v>
      </c>
      <c r="C65" s="69" t="s">
        <v>389</v>
      </c>
      <c r="D65" s="69"/>
      <c r="E65" s="69"/>
      <c r="F65" s="70">
        <f>SUM(F66)</f>
        <v>950</v>
      </c>
      <c r="G65" s="29"/>
      <c r="H65" s="29"/>
      <c r="I65" s="70">
        <f t="shared" si="0"/>
        <v>950</v>
      </c>
      <c r="J65" s="91">
        <f>J66</f>
        <v>-470</v>
      </c>
      <c r="K65" s="70">
        <f t="shared" si="11"/>
        <v>480</v>
      </c>
      <c r="L65" s="91"/>
      <c r="M65" s="90">
        <f t="shared" si="2"/>
        <v>480</v>
      </c>
      <c r="N65" s="29"/>
      <c r="O65" s="29"/>
      <c r="P65" s="90">
        <f t="shared" si="3"/>
        <v>480</v>
      </c>
    </row>
    <row r="66" spans="2:16" ht="43.5" hidden="1" customHeight="1">
      <c r="B66" s="158" t="s">
        <v>192</v>
      </c>
      <c r="C66" s="69" t="s">
        <v>389</v>
      </c>
      <c r="D66" s="69" t="s">
        <v>54</v>
      </c>
      <c r="E66" s="69" t="s">
        <v>191</v>
      </c>
      <c r="F66" s="70">
        <v>950</v>
      </c>
      <c r="G66" s="29"/>
      <c r="H66" s="29"/>
      <c r="I66" s="70">
        <f t="shared" si="0"/>
        <v>950</v>
      </c>
      <c r="J66" s="91">
        <v>-470</v>
      </c>
      <c r="K66" s="70">
        <f t="shared" si="11"/>
        <v>480</v>
      </c>
      <c r="L66" s="91"/>
      <c r="M66" s="90">
        <f t="shared" si="2"/>
        <v>480</v>
      </c>
      <c r="N66" s="29"/>
      <c r="O66" s="29"/>
      <c r="P66" s="90">
        <f t="shared" si="3"/>
        <v>480</v>
      </c>
    </row>
    <row r="67" spans="2:16" ht="42.75" customHeight="1">
      <c r="B67" s="161" t="s">
        <v>703</v>
      </c>
      <c r="C67" s="67" t="s">
        <v>246</v>
      </c>
      <c r="D67" s="67"/>
      <c r="E67" s="67"/>
      <c r="F67" s="85">
        <f>SUM(F68)</f>
        <v>55</v>
      </c>
      <c r="G67" s="29"/>
      <c r="H67" s="29"/>
      <c r="I67" s="85">
        <f t="shared" si="0"/>
        <v>55</v>
      </c>
      <c r="J67" s="91"/>
      <c r="K67" s="85">
        <f t="shared" si="11"/>
        <v>55</v>
      </c>
      <c r="L67" s="91"/>
      <c r="M67" s="90">
        <f t="shared" si="2"/>
        <v>55</v>
      </c>
      <c r="N67" s="29"/>
      <c r="O67" s="29">
        <v>-25</v>
      </c>
      <c r="P67" s="90">
        <f t="shared" si="3"/>
        <v>30</v>
      </c>
    </row>
    <row r="68" spans="2:16" ht="38.25" hidden="1" customHeight="1">
      <c r="B68" s="164" t="s">
        <v>374</v>
      </c>
      <c r="C68" s="69" t="s">
        <v>390</v>
      </c>
      <c r="D68" s="67"/>
      <c r="E68" s="67"/>
      <c r="F68" s="70">
        <f>SUM(F69)</f>
        <v>55</v>
      </c>
      <c r="G68" s="29"/>
      <c r="H68" s="29"/>
      <c r="I68" s="70">
        <f t="shared" si="0"/>
        <v>55</v>
      </c>
      <c r="J68" s="91"/>
      <c r="K68" s="70">
        <f t="shared" si="11"/>
        <v>55</v>
      </c>
      <c r="L68" s="91"/>
      <c r="M68" s="90">
        <f t="shared" si="2"/>
        <v>55</v>
      </c>
      <c r="N68" s="29"/>
      <c r="O68" s="29"/>
      <c r="P68" s="90">
        <f t="shared" si="3"/>
        <v>55</v>
      </c>
    </row>
    <row r="69" spans="2:16" ht="42.75" hidden="1" customHeight="1">
      <c r="B69" s="159" t="s">
        <v>720</v>
      </c>
      <c r="C69" s="69" t="s">
        <v>391</v>
      </c>
      <c r="D69" s="69"/>
      <c r="E69" s="69"/>
      <c r="F69" s="70">
        <f>SUM(F70)</f>
        <v>55</v>
      </c>
      <c r="G69" s="29"/>
      <c r="H69" s="29"/>
      <c r="I69" s="70">
        <f t="shared" si="0"/>
        <v>55</v>
      </c>
      <c r="J69" s="91"/>
      <c r="K69" s="70">
        <f t="shared" si="11"/>
        <v>55</v>
      </c>
      <c r="L69" s="91"/>
      <c r="M69" s="90">
        <f t="shared" si="2"/>
        <v>55</v>
      </c>
      <c r="N69" s="29"/>
      <c r="O69" s="29"/>
      <c r="P69" s="90">
        <f t="shared" si="3"/>
        <v>55</v>
      </c>
    </row>
    <row r="70" spans="2:16" ht="32.25" hidden="1" customHeight="1">
      <c r="B70" s="158" t="s">
        <v>192</v>
      </c>
      <c r="C70" s="69" t="s">
        <v>391</v>
      </c>
      <c r="D70" s="69" t="s">
        <v>54</v>
      </c>
      <c r="E70" s="69" t="s">
        <v>545</v>
      </c>
      <c r="F70" s="70">
        <v>55</v>
      </c>
      <c r="G70" s="29"/>
      <c r="H70" s="29"/>
      <c r="I70" s="70">
        <f t="shared" si="0"/>
        <v>55</v>
      </c>
      <c r="J70" s="91"/>
      <c r="K70" s="70">
        <f t="shared" si="11"/>
        <v>55</v>
      </c>
      <c r="L70" s="91"/>
      <c r="M70" s="90">
        <f t="shared" si="2"/>
        <v>55</v>
      </c>
      <c r="N70" s="29"/>
      <c r="O70" s="29"/>
      <c r="P70" s="90">
        <f t="shared" si="3"/>
        <v>55</v>
      </c>
    </row>
    <row r="71" spans="2:16" ht="48" customHeight="1">
      <c r="B71" s="161" t="s">
        <v>721</v>
      </c>
      <c r="C71" s="67" t="s">
        <v>371</v>
      </c>
      <c r="D71" s="67"/>
      <c r="E71" s="67"/>
      <c r="F71" s="85">
        <f>SUM(F72)</f>
        <v>120</v>
      </c>
      <c r="G71" s="29"/>
      <c r="H71" s="29"/>
      <c r="I71" s="85">
        <f t="shared" si="0"/>
        <v>120</v>
      </c>
      <c r="J71" s="90">
        <f>J72</f>
        <v>441</v>
      </c>
      <c r="K71" s="85">
        <f t="shared" si="11"/>
        <v>561</v>
      </c>
      <c r="L71" s="91"/>
      <c r="M71" s="90">
        <f t="shared" si="2"/>
        <v>561</v>
      </c>
      <c r="N71" s="29"/>
      <c r="O71" s="29">
        <v>-24</v>
      </c>
      <c r="P71" s="90">
        <f t="shared" si="3"/>
        <v>537</v>
      </c>
    </row>
    <row r="72" spans="2:16" ht="50.25" hidden="1" customHeight="1">
      <c r="B72" s="164" t="s">
        <v>376</v>
      </c>
      <c r="C72" s="69" t="s">
        <v>447</v>
      </c>
      <c r="D72" s="67"/>
      <c r="E72" s="67"/>
      <c r="F72" s="70">
        <f>SUM(F73)</f>
        <v>120</v>
      </c>
      <c r="G72" s="29"/>
      <c r="H72" s="29"/>
      <c r="I72" s="70">
        <f t="shared" si="0"/>
        <v>120</v>
      </c>
      <c r="J72" s="91">
        <f>J73</f>
        <v>441</v>
      </c>
      <c r="K72" s="70">
        <f t="shared" si="11"/>
        <v>561</v>
      </c>
      <c r="L72" s="91"/>
      <c r="M72" s="90">
        <f t="shared" si="2"/>
        <v>561</v>
      </c>
      <c r="N72" s="29"/>
      <c r="O72" s="29"/>
      <c r="P72" s="90">
        <f t="shared" si="3"/>
        <v>561</v>
      </c>
    </row>
    <row r="73" spans="2:16" ht="50.25" hidden="1" customHeight="1">
      <c r="B73" s="159" t="s">
        <v>716</v>
      </c>
      <c r="C73" s="69" t="s">
        <v>442</v>
      </c>
      <c r="D73" s="69"/>
      <c r="E73" s="69"/>
      <c r="F73" s="70">
        <f>SUM(F74)</f>
        <v>120</v>
      </c>
      <c r="G73" s="29"/>
      <c r="H73" s="29"/>
      <c r="I73" s="70">
        <f t="shared" si="0"/>
        <v>120</v>
      </c>
      <c r="J73" s="91">
        <f>J74</f>
        <v>441</v>
      </c>
      <c r="K73" s="70">
        <f t="shared" si="11"/>
        <v>561</v>
      </c>
      <c r="L73" s="91"/>
      <c r="M73" s="90">
        <f t="shared" si="2"/>
        <v>561</v>
      </c>
      <c r="N73" s="29"/>
      <c r="O73" s="29"/>
      <c r="P73" s="90">
        <f t="shared" si="3"/>
        <v>561</v>
      </c>
    </row>
    <row r="74" spans="2:16" ht="36" hidden="1" customHeight="1">
      <c r="B74" s="158" t="s">
        <v>192</v>
      </c>
      <c r="C74" s="69" t="s">
        <v>442</v>
      </c>
      <c r="D74" s="69" t="s">
        <v>54</v>
      </c>
      <c r="E74" s="69" t="s">
        <v>545</v>
      </c>
      <c r="F74" s="70">
        <v>120</v>
      </c>
      <c r="G74" s="29"/>
      <c r="H74" s="29"/>
      <c r="I74" s="70">
        <f t="shared" si="0"/>
        <v>120</v>
      </c>
      <c r="J74" s="91">
        <v>441</v>
      </c>
      <c r="K74" s="70">
        <f t="shared" si="11"/>
        <v>561</v>
      </c>
      <c r="L74" s="91"/>
      <c r="M74" s="90">
        <f t="shared" si="2"/>
        <v>561</v>
      </c>
      <c r="N74" s="29"/>
      <c r="O74" s="29"/>
      <c r="P74" s="90">
        <f t="shared" si="3"/>
        <v>561</v>
      </c>
    </row>
    <row r="75" spans="2:16" ht="38.25" customHeight="1">
      <c r="B75" s="161" t="s">
        <v>717</v>
      </c>
      <c r="C75" s="67" t="s">
        <v>248</v>
      </c>
      <c r="D75" s="67"/>
      <c r="E75" s="67"/>
      <c r="F75" s="85">
        <f>SUM(F76)</f>
        <v>100</v>
      </c>
      <c r="G75" s="29"/>
      <c r="H75" s="29"/>
      <c r="I75" s="85">
        <f t="shared" ref="I75:I139" si="12">F75+G75+H75</f>
        <v>100</v>
      </c>
      <c r="J75" s="90">
        <f>J76</f>
        <v>29</v>
      </c>
      <c r="K75" s="85">
        <f t="shared" si="11"/>
        <v>129</v>
      </c>
      <c r="L75" s="91"/>
      <c r="M75" s="90">
        <f t="shared" ref="M75:M139" si="13">K75+L75</f>
        <v>129</v>
      </c>
      <c r="N75" s="29"/>
      <c r="O75" s="29">
        <v>49</v>
      </c>
      <c r="P75" s="90">
        <f t="shared" ref="P75:P138" si="14">M75+N75+O75</f>
        <v>178</v>
      </c>
    </row>
    <row r="76" spans="2:16" ht="52.5" hidden="1" customHeight="1">
      <c r="B76" s="164" t="s">
        <v>377</v>
      </c>
      <c r="C76" s="69" t="s">
        <v>392</v>
      </c>
      <c r="D76" s="67"/>
      <c r="E76" s="67"/>
      <c r="F76" s="70">
        <f>SUM(F77)</f>
        <v>100</v>
      </c>
      <c r="G76" s="29"/>
      <c r="H76" s="29"/>
      <c r="I76" s="70">
        <f t="shared" si="12"/>
        <v>100</v>
      </c>
      <c r="J76" s="91">
        <f>J77</f>
        <v>29</v>
      </c>
      <c r="K76" s="70">
        <f t="shared" si="11"/>
        <v>129</v>
      </c>
      <c r="L76" s="91"/>
      <c r="M76" s="90">
        <f t="shared" si="13"/>
        <v>129</v>
      </c>
      <c r="N76" s="29"/>
      <c r="O76" s="29"/>
      <c r="P76" s="90">
        <f t="shared" si="14"/>
        <v>129</v>
      </c>
    </row>
    <row r="77" spans="2:16" ht="42" hidden="1" customHeight="1">
      <c r="B77" s="159" t="s">
        <v>718</v>
      </c>
      <c r="C77" s="69" t="s">
        <v>393</v>
      </c>
      <c r="D77" s="69"/>
      <c r="E77" s="69"/>
      <c r="F77" s="70">
        <f>SUM(F78)</f>
        <v>100</v>
      </c>
      <c r="G77" s="29"/>
      <c r="H77" s="29"/>
      <c r="I77" s="70">
        <f t="shared" si="12"/>
        <v>100</v>
      </c>
      <c r="J77" s="91">
        <f>J78</f>
        <v>29</v>
      </c>
      <c r="K77" s="70">
        <f t="shared" si="11"/>
        <v>129</v>
      </c>
      <c r="L77" s="91"/>
      <c r="M77" s="90">
        <f t="shared" si="13"/>
        <v>129</v>
      </c>
      <c r="N77" s="29"/>
      <c r="O77" s="29"/>
      <c r="P77" s="90">
        <f t="shared" si="14"/>
        <v>129</v>
      </c>
    </row>
    <row r="78" spans="2:16" ht="36.75" hidden="1" customHeight="1">
      <c r="B78" s="158" t="s">
        <v>192</v>
      </c>
      <c r="C78" s="69" t="s">
        <v>393</v>
      </c>
      <c r="D78" s="69" t="s">
        <v>54</v>
      </c>
      <c r="E78" s="69" t="s">
        <v>545</v>
      </c>
      <c r="F78" s="70">
        <v>100</v>
      </c>
      <c r="G78" s="29"/>
      <c r="H78" s="29"/>
      <c r="I78" s="70">
        <f t="shared" si="12"/>
        <v>100</v>
      </c>
      <c r="J78" s="91">
        <v>29</v>
      </c>
      <c r="K78" s="70">
        <f t="shared" si="11"/>
        <v>129</v>
      </c>
      <c r="L78" s="91"/>
      <c r="M78" s="90">
        <f t="shared" si="13"/>
        <v>129</v>
      </c>
      <c r="N78" s="29"/>
      <c r="O78" s="29"/>
      <c r="P78" s="90">
        <f t="shared" si="14"/>
        <v>129</v>
      </c>
    </row>
    <row r="79" spans="2:16" ht="47.25" customHeight="1">
      <c r="B79" s="157" t="s">
        <v>680</v>
      </c>
      <c r="C79" s="67" t="s">
        <v>261</v>
      </c>
      <c r="D79" s="67"/>
      <c r="E79" s="69"/>
      <c r="F79" s="85">
        <f>SUM(F81)</f>
        <v>5996</v>
      </c>
      <c r="G79" s="29"/>
      <c r="H79" s="29"/>
      <c r="I79" s="85">
        <f t="shared" si="12"/>
        <v>5996</v>
      </c>
      <c r="J79" s="91"/>
      <c r="K79" s="70">
        <f t="shared" ref="K79:K142" si="15">F79+G79</f>
        <v>5996</v>
      </c>
      <c r="L79" s="91"/>
      <c r="M79" s="90">
        <f t="shared" si="13"/>
        <v>5996</v>
      </c>
      <c r="N79" s="29"/>
      <c r="O79" s="29"/>
      <c r="P79" s="90">
        <f t="shared" si="14"/>
        <v>5996</v>
      </c>
    </row>
    <row r="80" spans="2:16" ht="39" hidden="1" customHeight="1">
      <c r="B80" s="164" t="s">
        <v>379</v>
      </c>
      <c r="C80" s="69" t="s">
        <v>386</v>
      </c>
      <c r="D80" s="69"/>
      <c r="E80" s="69"/>
      <c r="F80" s="70">
        <f>SUM(F81)</f>
        <v>5996</v>
      </c>
      <c r="G80" s="29"/>
      <c r="H80" s="29"/>
      <c r="I80" s="85">
        <f t="shared" si="12"/>
        <v>5996</v>
      </c>
      <c r="J80" s="91"/>
      <c r="K80" s="70">
        <f t="shared" si="15"/>
        <v>5996</v>
      </c>
      <c r="L80" s="91"/>
      <c r="M80" s="90">
        <f t="shared" si="13"/>
        <v>5996</v>
      </c>
      <c r="N80" s="29"/>
      <c r="O80" s="29"/>
      <c r="P80" s="90">
        <f t="shared" si="14"/>
        <v>5996</v>
      </c>
    </row>
    <row r="81" spans="2:16" ht="35.25" hidden="1" customHeight="1">
      <c r="B81" s="55" t="s">
        <v>178</v>
      </c>
      <c r="C81" s="69" t="s">
        <v>387</v>
      </c>
      <c r="D81" s="69"/>
      <c r="E81" s="69"/>
      <c r="F81" s="70">
        <f>SUM(F82)</f>
        <v>5996</v>
      </c>
      <c r="G81" s="29"/>
      <c r="H81" s="29"/>
      <c r="I81" s="85">
        <f t="shared" si="12"/>
        <v>5996</v>
      </c>
      <c r="J81" s="91"/>
      <c r="K81" s="70">
        <f t="shared" si="15"/>
        <v>5996</v>
      </c>
      <c r="L81" s="91"/>
      <c r="M81" s="90">
        <f t="shared" si="13"/>
        <v>5996</v>
      </c>
      <c r="N81" s="29"/>
      <c r="O81" s="29"/>
      <c r="P81" s="90">
        <f t="shared" si="14"/>
        <v>5996</v>
      </c>
    </row>
    <row r="82" spans="2:16" ht="38.25" hidden="1" customHeight="1">
      <c r="B82" s="118" t="s">
        <v>158</v>
      </c>
      <c r="C82" s="69" t="s">
        <v>387</v>
      </c>
      <c r="D82" s="69" t="s">
        <v>159</v>
      </c>
      <c r="E82" s="69"/>
      <c r="F82" s="70">
        <f>SUM(F83)</f>
        <v>5996</v>
      </c>
      <c r="G82" s="29"/>
      <c r="H82" s="29"/>
      <c r="I82" s="85">
        <f t="shared" si="12"/>
        <v>5996</v>
      </c>
      <c r="J82" s="91"/>
      <c r="K82" s="70">
        <f t="shared" si="15"/>
        <v>5996</v>
      </c>
      <c r="L82" s="91"/>
      <c r="M82" s="90">
        <f t="shared" si="13"/>
        <v>5996</v>
      </c>
      <c r="N82" s="29"/>
      <c r="O82" s="29"/>
      <c r="P82" s="90">
        <f t="shared" si="14"/>
        <v>5996</v>
      </c>
    </row>
    <row r="83" spans="2:16" ht="37.5" hidden="1" customHeight="1">
      <c r="B83" s="118" t="s">
        <v>150</v>
      </c>
      <c r="C83" s="69" t="s">
        <v>387</v>
      </c>
      <c r="D83" s="69" t="s">
        <v>193</v>
      </c>
      <c r="E83" s="69"/>
      <c r="F83" s="70">
        <f>SUM(F84:F85)</f>
        <v>5996</v>
      </c>
      <c r="G83" s="29"/>
      <c r="H83" s="29"/>
      <c r="I83" s="85">
        <f t="shared" si="12"/>
        <v>5996</v>
      </c>
      <c r="J83" s="91"/>
      <c r="K83" s="70">
        <f t="shared" si="15"/>
        <v>5996</v>
      </c>
      <c r="L83" s="91"/>
      <c r="M83" s="90">
        <f t="shared" si="13"/>
        <v>5996</v>
      </c>
      <c r="N83" s="29"/>
      <c r="O83" s="29"/>
      <c r="P83" s="90">
        <f t="shared" si="14"/>
        <v>5996</v>
      </c>
    </row>
    <row r="84" spans="2:16" ht="24" hidden="1" customHeight="1">
      <c r="B84" s="63" t="s">
        <v>146</v>
      </c>
      <c r="C84" s="69" t="s">
        <v>387</v>
      </c>
      <c r="D84" s="69" t="s">
        <v>193</v>
      </c>
      <c r="E84" s="69" t="s">
        <v>143</v>
      </c>
      <c r="F84" s="70">
        <v>4588</v>
      </c>
      <c r="G84" s="29"/>
      <c r="H84" s="29"/>
      <c r="I84" s="85">
        <f t="shared" si="12"/>
        <v>4588</v>
      </c>
      <c r="J84" s="91"/>
      <c r="K84" s="70">
        <f t="shared" si="15"/>
        <v>4588</v>
      </c>
      <c r="L84" s="91"/>
      <c r="M84" s="90">
        <f t="shared" si="13"/>
        <v>4588</v>
      </c>
      <c r="N84" s="29"/>
      <c r="O84" s="29"/>
      <c r="P84" s="90">
        <f t="shared" si="14"/>
        <v>4588</v>
      </c>
    </row>
    <row r="85" spans="2:16" ht="32.25" hidden="1" customHeight="1">
      <c r="B85" s="63" t="s">
        <v>192</v>
      </c>
      <c r="C85" s="69" t="s">
        <v>387</v>
      </c>
      <c r="D85" s="74" t="s">
        <v>193</v>
      </c>
      <c r="E85" s="74" t="s">
        <v>191</v>
      </c>
      <c r="F85" s="88">
        <v>1408</v>
      </c>
      <c r="G85" s="29"/>
      <c r="H85" s="29"/>
      <c r="I85" s="85">
        <f t="shared" si="12"/>
        <v>1408</v>
      </c>
      <c r="J85" s="91"/>
      <c r="K85" s="70">
        <f t="shared" si="15"/>
        <v>1408</v>
      </c>
      <c r="L85" s="91"/>
      <c r="M85" s="90">
        <f t="shared" si="13"/>
        <v>1408</v>
      </c>
      <c r="N85" s="29"/>
      <c r="O85" s="29"/>
      <c r="P85" s="90">
        <f t="shared" si="14"/>
        <v>1408</v>
      </c>
    </row>
    <row r="86" spans="2:16" ht="40.5" customHeight="1">
      <c r="B86" s="157" t="s">
        <v>685</v>
      </c>
      <c r="C86" s="67" t="s">
        <v>265</v>
      </c>
      <c r="D86" s="67"/>
      <c r="E86" s="69"/>
      <c r="F86" s="85">
        <f>F87+F93+F103+F109+F116+F120</f>
        <v>471872.4</v>
      </c>
      <c r="G86" s="85">
        <f t="shared" ref="G86" si="16">G87+G93+G103+G109+G116+G120</f>
        <v>34014.315999999999</v>
      </c>
      <c r="H86" s="85">
        <f>H87+H93</f>
        <v>13348.5</v>
      </c>
      <c r="I86" s="85">
        <f t="shared" si="12"/>
        <v>519235.21600000001</v>
      </c>
      <c r="J86" s="85">
        <f>J87+J93+J116</f>
        <v>1089.8</v>
      </c>
      <c r="K86" s="85">
        <f>I86+J86</f>
        <v>520325.016</v>
      </c>
      <c r="L86" s="91">
        <f>L87+L93+L103</f>
        <v>21600</v>
      </c>
      <c r="M86" s="90">
        <f t="shared" si="13"/>
        <v>541925.01600000006</v>
      </c>
      <c r="N86" s="119">
        <f>N102</f>
        <v>4474.3999999999996</v>
      </c>
      <c r="O86" s="29"/>
      <c r="P86" s="90">
        <f t="shared" si="14"/>
        <v>546399.41600000008</v>
      </c>
    </row>
    <row r="87" spans="2:16" ht="30" customHeight="1">
      <c r="B87" s="163" t="s">
        <v>14</v>
      </c>
      <c r="C87" s="67" t="s">
        <v>266</v>
      </c>
      <c r="D87" s="67"/>
      <c r="E87" s="67"/>
      <c r="F87" s="85">
        <f>F88</f>
        <v>158631</v>
      </c>
      <c r="G87" s="29"/>
      <c r="H87" s="119">
        <f>H88</f>
        <v>3824.5</v>
      </c>
      <c r="I87" s="85">
        <f t="shared" si="12"/>
        <v>162455.5</v>
      </c>
      <c r="J87" s="90">
        <f>J88</f>
        <v>-5600</v>
      </c>
      <c r="K87" s="85">
        <f t="shared" ref="K87:K98" si="17">I87+J87</f>
        <v>156855.5</v>
      </c>
      <c r="L87" s="91">
        <f>L88</f>
        <v>6214</v>
      </c>
      <c r="M87" s="90">
        <f t="shared" si="13"/>
        <v>163069.5</v>
      </c>
      <c r="N87" s="29"/>
      <c r="O87" s="29"/>
      <c r="P87" s="90">
        <f t="shared" si="14"/>
        <v>163069.5</v>
      </c>
    </row>
    <row r="88" spans="2:16" ht="31.5" customHeight="1">
      <c r="B88" s="55" t="s">
        <v>384</v>
      </c>
      <c r="C88" s="67" t="s">
        <v>407</v>
      </c>
      <c r="D88" s="67"/>
      <c r="E88" s="67"/>
      <c r="F88" s="85">
        <f>F89+F91</f>
        <v>158631</v>
      </c>
      <c r="G88" s="29"/>
      <c r="H88" s="119">
        <f>H92</f>
        <v>3824.5</v>
      </c>
      <c r="I88" s="85">
        <f t="shared" si="12"/>
        <v>162455.5</v>
      </c>
      <c r="J88" s="90">
        <f>J91</f>
        <v>-5600</v>
      </c>
      <c r="K88" s="85">
        <f t="shared" si="17"/>
        <v>156855.5</v>
      </c>
      <c r="L88" s="91">
        <f>L92</f>
        <v>6214</v>
      </c>
      <c r="M88" s="90">
        <f t="shared" si="13"/>
        <v>163069.5</v>
      </c>
      <c r="N88" s="29"/>
      <c r="O88" s="29"/>
      <c r="P88" s="90">
        <f t="shared" si="14"/>
        <v>163069.5</v>
      </c>
    </row>
    <row r="89" spans="2:16" ht="72.75" customHeight="1">
      <c r="B89" s="55" t="s">
        <v>274</v>
      </c>
      <c r="C89" s="69" t="s">
        <v>408</v>
      </c>
      <c r="D89" s="69" t="s">
        <v>335</v>
      </c>
      <c r="E89" s="67"/>
      <c r="F89" s="70">
        <f>F90</f>
        <v>90788</v>
      </c>
      <c r="G89" s="29"/>
      <c r="H89" s="29"/>
      <c r="I89" s="85">
        <f t="shared" si="12"/>
        <v>90788</v>
      </c>
      <c r="J89" s="91"/>
      <c r="K89" s="85">
        <f t="shared" si="17"/>
        <v>90788</v>
      </c>
      <c r="L89" s="91"/>
      <c r="M89" s="90">
        <f t="shared" si="13"/>
        <v>90788</v>
      </c>
      <c r="N89" s="29"/>
      <c r="O89" s="29"/>
      <c r="P89" s="90">
        <f t="shared" si="14"/>
        <v>90788</v>
      </c>
    </row>
    <row r="90" spans="2:16" ht="26.25" customHeight="1">
      <c r="B90" s="63" t="s">
        <v>528</v>
      </c>
      <c r="C90" s="69" t="s">
        <v>408</v>
      </c>
      <c r="D90" s="69" t="s">
        <v>335</v>
      </c>
      <c r="E90" s="69" t="s">
        <v>537</v>
      </c>
      <c r="F90" s="70">
        <v>90788</v>
      </c>
      <c r="G90" s="29"/>
      <c r="H90" s="29"/>
      <c r="I90" s="85">
        <f t="shared" si="12"/>
        <v>90788</v>
      </c>
      <c r="J90" s="91"/>
      <c r="K90" s="85">
        <f t="shared" si="17"/>
        <v>90788</v>
      </c>
      <c r="L90" s="91"/>
      <c r="M90" s="90">
        <f t="shared" si="13"/>
        <v>90788</v>
      </c>
      <c r="N90" s="29"/>
      <c r="O90" s="29"/>
      <c r="P90" s="90">
        <f t="shared" si="14"/>
        <v>90788</v>
      </c>
    </row>
    <row r="91" spans="2:16" ht="38.25" customHeight="1">
      <c r="B91" s="55" t="s">
        <v>338</v>
      </c>
      <c r="C91" s="69" t="s">
        <v>517</v>
      </c>
      <c r="D91" s="69"/>
      <c r="E91" s="69"/>
      <c r="F91" s="70">
        <f>F92</f>
        <v>67843</v>
      </c>
      <c r="G91" s="29"/>
      <c r="H91" s="29">
        <f>H92</f>
        <v>3824.5</v>
      </c>
      <c r="I91" s="85">
        <f t="shared" si="12"/>
        <v>71667.5</v>
      </c>
      <c r="J91" s="91">
        <f>J92</f>
        <v>-5600</v>
      </c>
      <c r="K91" s="85">
        <f t="shared" si="17"/>
        <v>66067.5</v>
      </c>
      <c r="L91" s="91">
        <f>L92</f>
        <v>6214</v>
      </c>
      <c r="M91" s="90">
        <f t="shared" si="13"/>
        <v>72281.5</v>
      </c>
      <c r="N91" s="29"/>
      <c r="O91" s="29"/>
      <c r="P91" s="90">
        <f t="shared" si="14"/>
        <v>72281.5</v>
      </c>
    </row>
    <row r="92" spans="2:16" ht="27.75" customHeight="1">
      <c r="B92" s="63" t="s">
        <v>528</v>
      </c>
      <c r="C92" s="69" t="s">
        <v>452</v>
      </c>
      <c r="D92" s="69" t="s">
        <v>335</v>
      </c>
      <c r="E92" s="69" t="s">
        <v>537</v>
      </c>
      <c r="F92" s="112">
        <v>67843</v>
      </c>
      <c r="G92" s="29"/>
      <c r="H92" s="29">
        <v>3824.5</v>
      </c>
      <c r="I92" s="85">
        <f t="shared" si="12"/>
        <v>71667.5</v>
      </c>
      <c r="J92" s="91">
        <v>-5600</v>
      </c>
      <c r="K92" s="85">
        <f t="shared" si="17"/>
        <v>66067.5</v>
      </c>
      <c r="L92" s="91">
        <v>6214</v>
      </c>
      <c r="M92" s="90">
        <f t="shared" si="13"/>
        <v>72281.5</v>
      </c>
      <c r="N92" s="29"/>
      <c r="O92" s="29"/>
      <c r="P92" s="90">
        <f t="shared" si="14"/>
        <v>72281.5</v>
      </c>
    </row>
    <row r="93" spans="2:16" ht="27" customHeight="1">
      <c r="B93" s="162" t="s">
        <v>201</v>
      </c>
      <c r="C93" s="67" t="s">
        <v>345</v>
      </c>
      <c r="D93" s="67"/>
      <c r="E93" s="67"/>
      <c r="F93" s="85">
        <f>F94</f>
        <v>262646</v>
      </c>
      <c r="G93" s="90">
        <f>G94+G99</f>
        <v>34014.315999999999</v>
      </c>
      <c r="H93" s="90">
        <f>H98</f>
        <v>9524</v>
      </c>
      <c r="I93" s="85">
        <f t="shared" si="12"/>
        <v>306184.31599999999</v>
      </c>
      <c r="J93" s="90">
        <f>J94</f>
        <v>5600</v>
      </c>
      <c r="K93" s="85">
        <f t="shared" si="17"/>
        <v>311784.31599999999</v>
      </c>
      <c r="L93" s="90">
        <f>L94</f>
        <v>14167</v>
      </c>
      <c r="M93" s="90">
        <f t="shared" si="13"/>
        <v>325951.31599999999</v>
      </c>
      <c r="N93" s="29"/>
      <c r="O93" s="29"/>
      <c r="P93" s="90">
        <f t="shared" si="14"/>
        <v>325951.31599999999</v>
      </c>
    </row>
    <row r="94" spans="2:16" ht="44.25" customHeight="1">
      <c r="B94" s="55" t="s">
        <v>385</v>
      </c>
      <c r="C94" s="69" t="s">
        <v>410</v>
      </c>
      <c r="D94" s="67"/>
      <c r="E94" s="67"/>
      <c r="F94" s="70">
        <f>SUM(F95,F97)</f>
        <v>262646</v>
      </c>
      <c r="G94" s="29"/>
      <c r="H94" s="29"/>
      <c r="I94" s="85">
        <f t="shared" si="12"/>
        <v>262646</v>
      </c>
      <c r="J94" s="91">
        <f>J97</f>
        <v>5600</v>
      </c>
      <c r="K94" s="85">
        <f t="shared" si="17"/>
        <v>268246</v>
      </c>
      <c r="L94" s="90">
        <f>L97</f>
        <v>14167</v>
      </c>
      <c r="M94" s="90">
        <f t="shared" si="13"/>
        <v>282413</v>
      </c>
      <c r="N94" s="29"/>
      <c r="O94" s="29"/>
      <c r="P94" s="90">
        <f t="shared" si="14"/>
        <v>282413</v>
      </c>
    </row>
    <row r="95" spans="2:16" ht="91.5" customHeight="1">
      <c r="B95" s="55" t="s">
        <v>275</v>
      </c>
      <c r="C95" s="69" t="s">
        <v>411</v>
      </c>
      <c r="D95" s="69" t="s">
        <v>336</v>
      </c>
      <c r="E95" s="67"/>
      <c r="F95" s="70">
        <f>SUM(F96:F96)</f>
        <v>165851</v>
      </c>
      <c r="G95" s="29"/>
      <c r="H95" s="29"/>
      <c r="I95" s="85">
        <f t="shared" si="12"/>
        <v>165851</v>
      </c>
      <c r="J95" s="91"/>
      <c r="K95" s="85">
        <f t="shared" si="17"/>
        <v>165851</v>
      </c>
      <c r="L95" s="91"/>
      <c r="M95" s="90">
        <f t="shared" si="13"/>
        <v>165851</v>
      </c>
      <c r="N95" s="29"/>
      <c r="O95" s="29"/>
      <c r="P95" s="90">
        <f t="shared" si="14"/>
        <v>165851</v>
      </c>
    </row>
    <row r="96" spans="2:16" ht="23.25" customHeight="1">
      <c r="B96" s="63" t="s">
        <v>528</v>
      </c>
      <c r="C96" s="69" t="s">
        <v>411</v>
      </c>
      <c r="D96" s="69" t="s">
        <v>336</v>
      </c>
      <c r="E96" s="69" t="s">
        <v>537</v>
      </c>
      <c r="F96" s="70">
        <v>165851</v>
      </c>
      <c r="G96" s="29"/>
      <c r="H96" s="29"/>
      <c r="I96" s="85">
        <f t="shared" si="12"/>
        <v>165851</v>
      </c>
      <c r="J96" s="91"/>
      <c r="K96" s="85">
        <f t="shared" si="17"/>
        <v>165851</v>
      </c>
      <c r="L96" s="91"/>
      <c r="M96" s="90">
        <f t="shared" si="13"/>
        <v>165851</v>
      </c>
      <c r="N96" s="29"/>
      <c r="O96" s="29"/>
      <c r="P96" s="90">
        <f t="shared" si="14"/>
        <v>165851</v>
      </c>
    </row>
    <row r="97" spans="2:16" ht="42" customHeight="1">
      <c r="B97" s="55" t="s">
        <v>276</v>
      </c>
      <c r="C97" s="69" t="s">
        <v>412</v>
      </c>
      <c r="D97" s="69" t="s">
        <v>336</v>
      </c>
      <c r="E97" s="69"/>
      <c r="F97" s="70">
        <f>SUM(F98)</f>
        <v>96795</v>
      </c>
      <c r="G97" s="29"/>
      <c r="H97" s="29"/>
      <c r="I97" s="85">
        <f t="shared" si="12"/>
        <v>96795</v>
      </c>
      <c r="J97" s="91">
        <f>J98</f>
        <v>5600</v>
      </c>
      <c r="K97" s="85">
        <f t="shared" si="17"/>
        <v>102395</v>
      </c>
      <c r="L97" s="91">
        <f>L98</f>
        <v>14167</v>
      </c>
      <c r="M97" s="90">
        <f t="shared" si="13"/>
        <v>116562</v>
      </c>
      <c r="N97" s="29"/>
      <c r="O97" s="29"/>
      <c r="P97" s="90">
        <f t="shared" si="14"/>
        <v>116562</v>
      </c>
    </row>
    <row r="98" spans="2:16" ht="22.5" customHeight="1">
      <c r="B98" s="63" t="s">
        <v>528</v>
      </c>
      <c r="C98" s="69" t="s">
        <v>412</v>
      </c>
      <c r="D98" s="69" t="s">
        <v>336</v>
      </c>
      <c r="E98" s="69" t="s">
        <v>537</v>
      </c>
      <c r="F98" s="112">
        <v>96795</v>
      </c>
      <c r="G98" s="29"/>
      <c r="H98" s="29">
        <v>9524</v>
      </c>
      <c r="I98" s="70">
        <f t="shared" si="12"/>
        <v>106319</v>
      </c>
      <c r="J98" s="91">
        <v>5600</v>
      </c>
      <c r="K98" s="70">
        <f t="shared" si="17"/>
        <v>111919</v>
      </c>
      <c r="L98" s="91">
        <v>14167</v>
      </c>
      <c r="M98" s="90">
        <f t="shared" si="13"/>
        <v>126086</v>
      </c>
      <c r="N98" s="29"/>
      <c r="O98" s="29"/>
      <c r="P98" s="90">
        <f t="shared" si="14"/>
        <v>126086</v>
      </c>
    </row>
    <row r="99" spans="2:16" ht="22.5" customHeight="1">
      <c r="B99" s="158" t="s">
        <v>745</v>
      </c>
      <c r="C99" s="69" t="s">
        <v>746</v>
      </c>
      <c r="D99" s="69" t="s">
        <v>336</v>
      </c>
      <c r="E99" s="69"/>
      <c r="F99" s="112"/>
      <c r="G99" s="90">
        <f>G100+G101</f>
        <v>34014.315999999999</v>
      </c>
      <c r="H99" s="90"/>
      <c r="I99" s="85">
        <f t="shared" si="12"/>
        <v>34014.315999999999</v>
      </c>
      <c r="J99" s="90"/>
      <c r="K99" s="85">
        <f t="shared" si="15"/>
        <v>34014.315999999999</v>
      </c>
      <c r="L99" s="91"/>
      <c r="M99" s="90">
        <f t="shared" si="13"/>
        <v>34014.315999999999</v>
      </c>
      <c r="N99" s="29"/>
      <c r="O99" s="29"/>
      <c r="P99" s="90">
        <f t="shared" si="14"/>
        <v>34014.315999999999</v>
      </c>
    </row>
    <row r="100" spans="2:16" ht="29.25" customHeight="1">
      <c r="B100" s="24" t="s">
        <v>747</v>
      </c>
      <c r="C100" s="69" t="s">
        <v>748</v>
      </c>
      <c r="D100" s="69" t="s">
        <v>336</v>
      </c>
      <c r="E100" s="69" t="s">
        <v>603</v>
      </c>
      <c r="F100" s="112"/>
      <c r="G100" s="91">
        <v>17577</v>
      </c>
      <c r="H100" s="91"/>
      <c r="I100" s="85">
        <f t="shared" si="12"/>
        <v>17577</v>
      </c>
      <c r="J100" s="91"/>
      <c r="K100" s="70">
        <f t="shared" si="15"/>
        <v>17577</v>
      </c>
      <c r="L100" s="91"/>
      <c r="M100" s="90">
        <f t="shared" si="13"/>
        <v>17577</v>
      </c>
      <c r="N100" s="29"/>
      <c r="O100" s="29"/>
      <c r="P100" s="90">
        <f t="shared" si="14"/>
        <v>17577</v>
      </c>
    </row>
    <row r="101" spans="2:16" ht="29.25" customHeight="1">
      <c r="B101" s="24" t="s">
        <v>749</v>
      </c>
      <c r="C101" s="69" t="s">
        <v>750</v>
      </c>
      <c r="D101" s="69" t="s">
        <v>336</v>
      </c>
      <c r="E101" s="69" t="s">
        <v>603</v>
      </c>
      <c r="F101" s="112"/>
      <c r="G101" s="91">
        <v>16437.315999999999</v>
      </c>
      <c r="H101" s="91"/>
      <c r="I101" s="85">
        <f t="shared" si="12"/>
        <v>16437.315999999999</v>
      </c>
      <c r="J101" s="91"/>
      <c r="K101" s="70">
        <f t="shared" si="15"/>
        <v>16437.315999999999</v>
      </c>
      <c r="L101" s="91"/>
      <c r="M101" s="90">
        <f t="shared" si="13"/>
        <v>16437.315999999999</v>
      </c>
      <c r="N101" s="29"/>
      <c r="O101" s="29"/>
      <c r="P101" s="90">
        <f t="shared" si="14"/>
        <v>16437.315999999999</v>
      </c>
    </row>
    <row r="102" spans="2:16" ht="29.25" customHeight="1">
      <c r="B102" s="24" t="s">
        <v>803</v>
      </c>
      <c r="C102" s="69" t="s">
        <v>799</v>
      </c>
      <c r="D102" s="69" t="s">
        <v>336</v>
      </c>
      <c r="E102" s="69" t="s">
        <v>603</v>
      </c>
      <c r="F102" s="112"/>
      <c r="G102" s="91"/>
      <c r="H102" s="91"/>
      <c r="I102" s="85"/>
      <c r="J102" s="91"/>
      <c r="K102" s="70"/>
      <c r="L102" s="91"/>
      <c r="M102" s="90"/>
      <c r="N102" s="119">
        <v>4474.3999999999996</v>
      </c>
      <c r="O102" s="29"/>
      <c r="P102" s="90">
        <f t="shared" si="14"/>
        <v>4474.3999999999996</v>
      </c>
    </row>
    <row r="103" spans="2:16" ht="35.25" customHeight="1">
      <c r="B103" s="156" t="s">
        <v>202</v>
      </c>
      <c r="C103" s="67" t="s">
        <v>346</v>
      </c>
      <c r="D103" s="67"/>
      <c r="E103" s="67"/>
      <c r="F103" s="85">
        <f>SUM(F104)</f>
        <v>38284</v>
      </c>
      <c r="G103" s="29"/>
      <c r="H103" s="29"/>
      <c r="I103" s="85">
        <f t="shared" si="12"/>
        <v>38284</v>
      </c>
      <c r="J103" s="91"/>
      <c r="K103" s="85">
        <f t="shared" si="15"/>
        <v>38284</v>
      </c>
      <c r="L103" s="90">
        <f>L104</f>
        <v>1219</v>
      </c>
      <c r="M103" s="90">
        <f t="shared" si="13"/>
        <v>39503</v>
      </c>
      <c r="N103" s="29"/>
      <c r="O103" s="29"/>
      <c r="P103" s="90">
        <f t="shared" si="14"/>
        <v>39503</v>
      </c>
    </row>
    <row r="104" spans="2:16" ht="30" customHeight="1">
      <c r="B104" s="63" t="s">
        <v>373</v>
      </c>
      <c r="C104" s="69" t="s">
        <v>413</v>
      </c>
      <c r="D104" s="69"/>
      <c r="E104" s="69"/>
      <c r="F104" s="70">
        <f>F105+F107</f>
        <v>38284</v>
      </c>
      <c r="G104" s="29"/>
      <c r="H104" s="29"/>
      <c r="I104" s="85">
        <f t="shared" si="12"/>
        <v>38284</v>
      </c>
      <c r="J104" s="91"/>
      <c r="K104" s="70">
        <f t="shared" si="15"/>
        <v>38284</v>
      </c>
      <c r="L104" s="91">
        <f>L105+L107</f>
        <v>1219</v>
      </c>
      <c r="M104" s="90">
        <f t="shared" si="13"/>
        <v>39503</v>
      </c>
      <c r="N104" s="29"/>
      <c r="O104" s="29"/>
      <c r="P104" s="90">
        <f t="shared" si="14"/>
        <v>39503</v>
      </c>
    </row>
    <row r="105" spans="2:16" ht="32.25" customHeight="1">
      <c r="B105" s="55" t="s">
        <v>540</v>
      </c>
      <c r="C105" s="69" t="s">
        <v>414</v>
      </c>
      <c r="D105" s="69" t="s">
        <v>466</v>
      </c>
      <c r="E105" s="69"/>
      <c r="F105" s="70">
        <f>F106</f>
        <v>19390</v>
      </c>
      <c r="G105" s="29"/>
      <c r="H105" s="29"/>
      <c r="I105" s="85">
        <f t="shared" si="12"/>
        <v>19390</v>
      </c>
      <c r="J105" s="91"/>
      <c r="K105" s="70">
        <f t="shared" si="15"/>
        <v>19390</v>
      </c>
      <c r="L105" s="91">
        <f>L106</f>
        <v>942</v>
      </c>
      <c r="M105" s="90">
        <f t="shared" si="13"/>
        <v>20332</v>
      </c>
      <c r="N105" s="29"/>
      <c r="O105" s="29"/>
      <c r="P105" s="90">
        <f t="shared" si="14"/>
        <v>20332</v>
      </c>
    </row>
    <row r="106" spans="2:16" ht="25.5" customHeight="1">
      <c r="B106" s="63" t="s">
        <v>528</v>
      </c>
      <c r="C106" s="69" t="s">
        <v>414</v>
      </c>
      <c r="D106" s="69" t="s">
        <v>466</v>
      </c>
      <c r="E106" s="69" t="s">
        <v>537</v>
      </c>
      <c r="F106" s="70">
        <v>19390</v>
      </c>
      <c r="G106" s="29"/>
      <c r="H106" s="29"/>
      <c r="I106" s="85">
        <f t="shared" si="12"/>
        <v>19390</v>
      </c>
      <c r="J106" s="91"/>
      <c r="K106" s="70">
        <f t="shared" si="15"/>
        <v>19390</v>
      </c>
      <c r="L106" s="91">
        <v>942</v>
      </c>
      <c r="M106" s="90">
        <f t="shared" si="13"/>
        <v>20332</v>
      </c>
      <c r="N106" s="29"/>
      <c r="O106" s="29"/>
      <c r="P106" s="90">
        <f t="shared" si="14"/>
        <v>20332</v>
      </c>
    </row>
    <row r="107" spans="2:16" ht="33" customHeight="1">
      <c r="B107" s="55" t="s">
        <v>539</v>
      </c>
      <c r="C107" s="69" t="s">
        <v>414</v>
      </c>
      <c r="D107" s="69" t="s">
        <v>466</v>
      </c>
      <c r="E107" s="69"/>
      <c r="F107" s="70">
        <f>F108</f>
        <v>18894</v>
      </c>
      <c r="G107" s="29"/>
      <c r="H107" s="29"/>
      <c r="I107" s="85">
        <f t="shared" si="12"/>
        <v>18894</v>
      </c>
      <c r="J107" s="91"/>
      <c r="K107" s="70">
        <f t="shared" si="15"/>
        <v>18894</v>
      </c>
      <c r="L107" s="91">
        <f>L108</f>
        <v>277</v>
      </c>
      <c r="M107" s="90">
        <f t="shared" si="13"/>
        <v>19171</v>
      </c>
      <c r="N107" s="29"/>
      <c r="O107" s="29"/>
      <c r="P107" s="90">
        <f t="shared" si="14"/>
        <v>19171</v>
      </c>
    </row>
    <row r="108" spans="2:16" ht="27.75" customHeight="1">
      <c r="B108" s="63" t="s">
        <v>528</v>
      </c>
      <c r="C108" s="69" t="s">
        <v>538</v>
      </c>
      <c r="D108" s="69" t="s">
        <v>466</v>
      </c>
      <c r="E108" s="69" t="s">
        <v>537</v>
      </c>
      <c r="F108" s="70">
        <v>18894</v>
      </c>
      <c r="G108" s="29"/>
      <c r="H108" s="29"/>
      <c r="I108" s="85">
        <f t="shared" si="12"/>
        <v>18894</v>
      </c>
      <c r="J108" s="91"/>
      <c r="K108" s="70">
        <f t="shared" si="15"/>
        <v>18894</v>
      </c>
      <c r="L108" s="91">
        <v>277</v>
      </c>
      <c r="M108" s="90">
        <f t="shared" si="13"/>
        <v>19171</v>
      </c>
      <c r="N108" s="29"/>
      <c r="O108" s="29"/>
      <c r="P108" s="90">
        <f t="shared" si="14"/>
        <v>19171</v>
      </c>
    </row>
    <row r="109" spans="2:16" ht="36" hidden="1">
      <c r="B109" s="156" t="s">
        <v>686</v>
      </c>
      <c r="C109" s="67" t="s">
        <v>348</v>
      </c>
      <c r="D109" s="67"/>
      <c r="E109" s="67"/>
      <c r="F109" s="85">
        <f>SUM(F111)</f>
        <v>8125</v>
      </c>
      <c r="G109" s="29"/>
      <c r="H109" s="29"/>
      <c r="I109" s="85">
        <f t="shared" si="12"/>
        <v>8125</v>
      </c>
      <c r="J109" s="91"/>
      <c r="K109" s="70">
        <f t="shared" si="15"/>
        <v>8125</v>
      </c>
      <c r="L109" s="91"/>
      <c r="M109" s="90">
        <f t="shared" si="13"/>
        <v>8125</v>
      </c>
      <c r="N109" s="29"/>
      <c r="O109" s="29"/>
      <c r="P109" s="90">
        <f t="shared" si="14"/>
        <v>8125</v>
      </c>
    </row>
    <row r="110" spans="2:16" ht="33" hidden="1" customHeight="1">
      <c r="B110" s="63" t="s">
        <v>417</v>
      </c>
      <c r="C110" s="69" t="s">
        <v>446</v>
      </c>
      <c r="D110" s="69"/>
      <c r="E110" s="69"/>
      <c r="F110" s="70">
        <f>SUM(F111)</f>
        <v>8125</v>
      </c>
      <c r="G110" s="29"/>
      <c r="H110" s="29"/>
      <c r="I110" s="85">
        <f t="shared" si="12"/>
        <v>8125</v>
      </c>
      <c r="J110" s="91"/>
      <c r="K110" s="70">
        <f t="shared" si="15"/>
        <v>8125</v>
      </c>
      <c r="L110" s="91"/>
      <c r="M110" s="90">
        <f t="shared" si="13"/>
        <v>8125</v>
      </c>
      <c r="N110" s="29"/>
      <c r="O110" s="29"/>
      <c r="P110" s="90">
        <f t="shared" si="14"/>
        <v>8125</v>
      </c>
    </row>
    <row r="111" spans="2:16" ht="47.25" hidden="1" customHeight="1">
      <c r="B111" s="63" t="s">
        <v>518</v>
      </c>
      <c r="C111" s="69" t="s">
        <v>418</v>
      </c>
      <c r="D111" s="69"/>
      <c r="E111" s="69"/>
      <c r="F111" s="70">
        <f>SUM(F114:F115)</f>
        <v>8125</v>
      </c>
      <c r="G111" s="29"/>
      <c r="H111" s="29"/>
      <c r="I111" s="85">
        <f t="shared" si="12"/>
        <v>8125</v>
      </c>
      <c r="J111" s="91"/>
      <c r="K111" s="70">
        <f t="shared" si="15"/>
        <v>8125</v>
      </c>
      <c r="L111" s="91"/>
      <c r="M111" s="90">
        <f t="shared" si="13"/>
        <v>8125</v>
      </c>
      <c r="N111" s="29"/>
      <c r="O111" s="29"/>
      <c r="P111" s="90">
        <f t="shared" si="14"/>
        <v>8125</v>
      </c>
    </row>
    <row r="112" spans="2:16" ht="23.25" hidden="1" customHeight="1">
      <c r="B112" s="118" t="s">
        <v>163</v>
      </c>
      <c r="C112" s="69" t="s">
        <v>349</v>
      </c>
      <c r="D112" s="69" t="s">
        <v>162</v>
      </c>
      <c r="E112" s="69"/>
      <c r="F112" s="70">
        <f>SUM(F113)</f>
        <v>8125</v>
      </c>
      <c r="G112" s="29"/>
      <c r="H112" s="29"/>
      <c r="I112" s="85">
        <f t="shared" si="12"/>
        <v>8125</v>
      </c>
      <c r="J112" s="91"/>
      <c r="K112" s="70">
        <f t="shared" si="15"/>
        <v>8125</v>
      </c>
      <c r="L112" s="91"/>
      <c r="M112" s="90">
        <f t="shared" si="13"/>
        <v>8125</v>
      </c>
      <c r="N112" s="29"/>
      <c r="O112" s="29"/>
      <c r="P112" s="90">
        <f t="shared" si="14"/>
        <v>8125</v>
      </c>
    </row>
    <row r="113" spans="2:16" ht="24" hidden="1" customHeight="1">
      <c r="B113" s="63" t="s">
        <v>77</v>
      </c>
      <c r="C113" s="69" t="s">
        <v>349</v>
      </c>
      <c r="D113" s="69" t="s">
        <v>53</v>
      </c>
      <c r="E113" s="69"/>
      <c r="F113" s="70">
        <f>SUM(F114:F115)</f>
        <v>8125</v>
      </c>
      <c r="G113" s="29"/>
      <c r="H113" s="29"/>
      <c r="I113" s="85">
        <f t="shared" si="12"/>
        <v>8125</v>
      </c>
      <c r="J113" s="91"/>
      <c r="K113" s="70">
        <f t="shared" si="15"/>
        <v>8125</v>
      </c>
      <c r="L113" s="91"/>
      <c r="M113" s="90">
        <f t="shared" si="13"/>
        <v>8125</v>
      </c>
      <c r="N113" s="29"/>
      <c r="O113" s="29"/>
      <c r="P113" s="90">
        <f t="shared" si="14"/>
        <v>8125</v>
      </c>
    </row>
    <row r="114" spans="2:16" ht="20.25" hidden="1" customHeight="1">
      <c r="B114" s="55" t="s">
        <v>146</v>
      </c>
      <c r="C114" s="69" t="s">
        <v>349</v>
      </c>
      <c r="D114" s="69" t="s">
        <v>53</v>
      </c>
      <c r="E114" s="69" t="s">
        <v>143</v>
      </c>
      <c r="F114" s="70">
        <v>6035</v>
      </c>
      <c r="G114" s="29"/>
      <c r="H114" s="29"/>
      <c r="I114" s="85">
        <f t="shared" si="12"/>
        <v>6035</v>
      </c>
      <c r="J114" s="91"/>
      <c r="K114" s="70">
        <f t="shared" si="15"/>
        <v>6035</v>
      </c>
      <c r="L114" s="91"/>
      <c r="M114" s="90">
        <f t="shared" si="13"/>
        <v>6035</v>
      </c>
      <c r="N114" s="29"/>
      <c r="O114" s="29"/>
      <c r="P114" s="90">
        <f t="shared" si="14"/>
        <v>6035</v>
      </c>
    </row>
    <row r="115" spans="2:16" ht="30" hidden="1" customHeight="1">
      <c r="B115" s="63" t="s">
        <v>192</v>
      </c>
      <c r="C115" s="69" t="s">
        <v>349</v>
      </c>
      <c r="D115" s="69" t="s">
        <v>53</v>
      </c>
      <c r="E115" s="69" t="s">
        <v>191</v>
      </c>
      <c r="F115" s="70">
        <v>2090</v>
      </c>
      <c r="G115" s="29"/>
      <c r="H115" s="29"/>
      <c r="I115" s="85">
        <f t="shared" si="12"/>
        <v>2090</v>
      </c>
      <c r="J115" s="91"/>
      <c r="K115" s="70">
        <f t="shared" si="15"/>
        <v>2090</v>
      </c>
      <c r="L115" s="91"/>
      <c r="M115" s="90">
        <f t="shared" si="13"/>
        <v>2090</v>
      </c>
      <c r="N115" s="29"/>
      <c r="O115" s="29"/>
      <c r="P115" s="90">
        <f t="shared" si="14"/>
        <v>2090</v>
      </c>
    </row>
    <row r="116" spans="2:16" ht="20.25" hidden="1" customHeight="1">
      <c r="B116" s="165" t="s">
        <v>12</v>
      </c>
      <c r="C116" s="67" t="s">
        <v>359</v>
      </c>
      <c r="D116" s="67" t="s">
        <v>98</v>
      </c>
      <c r="E116" s="67"/>
      <c r="F116" s="85">
        <f>SUM(F118)</f>
        <v>786.4</v>
      </c>
      <c r="G116" s="29"/>
      <c r="H116" s="29"/>
      <c r="I116" s="85">
        <f t="shared" si="12"/>
        <v>786.4</v>
      </c>
      <c r="J116" s="90">
        <f>J117</f>
        <v>1089.8</v>
      </c>
      <c r="K116" s="85">
        <f>I116+J116</f>
        <v>1876.1999999999998</v>
      </c>
      <c r="L116" s="91"/>
      <c r="M116" s="90">
        <f t="shared" si="13"/>
        <v>1876.1999999999998</v>
      </c>
      <c r="N116" s="29"/>
      <c r="O116" s="29"/>
      <c r="P116" s="90">
        <f t="shared" si="14"/>
        <v>1876.1999999999998</v>
      </c>
    </row>
    <row r="117" spans="2:16" ht="30.75" hidden="1" customHeight="1">
      <c r="B117" s="24" t="s">
        <v>425</v>
      </c>
      <c r="C117" s="69" t="s">
        <v>426</v>
      </c>
      <c r="D117" s="69" t="s">
        <v>98</v>
      </c>
      <c r="E117" s="69"/>
      <c r="F117" s="70">
        <f>F118</f>
        <v>786.4</v>
      </c>
      <c r="G117" s="29"/>
      <c r="H117" s="29"/>
      <c r="I117" s="70">
        <f t="shared" si="12"/>
        <v>786.4</v>
      </c>
      <c r="J117" s="91">
        <f>J118</f>
        <v>1089.8</v>
      </c>
      <c r="K117" s="70">
        <f t="shared" ref="K117:K119" si="18">I117+J117</f>
        <v>1876.1999999999998</v>
      </c>
      <c r="L117" s="91"/>
      <c r="M117" s="90">
        <f t="shared" si="13"/>
        <v>1876.1999999999998</v>
      </c>
      <c r="N117" s="29"/>
      <c r="O117" s="29"/>
      <c r="P117" s="90">
        <f t="shared" si="14"/>
        <v>1876.1999999999998</v>
      </c>
    </row>
    <row r="118" spans="2:16" ht="66" hidden="1" customHeight="1">
      <c r="B118" s="63" t="s">
        <v>3</v>
      </c>
      <c r="C118" s="69" t="s">
        <v>427</v>
      </c>
      <c r="D118" s="69" t="s">
        <v>98</v>
      </c>
      <c r="E118" s="69"/>
      <c r="F118" s="70">
        <f>SUM(F119)</f>
        <v>786.4</v>
      </c>
      <c r="G118" s="29"/>
      <c r="H118" s="29"/>
      <c r="I118" s="70">
        <f t="shared" si="12"/>
        <v>786.4</v>
      </c>
      <c r="J118" s="91">
        <f>J119</f>
        <v>1089.8</v>
      </c>
      <c r="K118" s="70">
        <f t="shared" si="18"/>
        <v>1876.1999999999998</v>
      </c>
      <c r="L118" s="91"/>
      <c r="M118" s="90">
        <f t="shared" si="13"/>
        <v>1876.1999999999998</v>
      </c>
      <c r="N118" s="29"/>
      <c r="O118" s="29"/>
      <c r="P118" s="90">
        <f t="shared" si="14"/>
        <v>1876.1999999999998</v>
      </c>
    </row>
    <row r="119" spans="2:16" ht="33.75" hidden="1" customHeight="1">
      <c r="B119" s="63" t="s">
        <v>192</v>
      </c>
      <c r="C119" s="69" t="s">
        <v>427</v>
      </c>
      <c r="D119" s="69" t="s">
        <v>98</v>
      </c>
      <c r="E119" s="69" t="s">
        <v>191</v>
      </c>
      <c r="F119" s="70">
        <v>786.4</v>
      </c>
      <c r="G119" s="29"/>
      <c r="H119" s="29"/>
      <c r="I119" s="70">
        <f t="shared" si="12"/>
        <v>786.4</v>
      </c>
      <c r="J119" s="91">
        <v>1089.8</v>
      </c>
      <c r="K119" s="70">
        <f t="shared" si="18"/>
        <v>1876.1999999999998</v>
      </c>
      <c r="L119" s="91"/>
      <c r="M119" s="90">
        <f t="shared" si="13"/>
        <v>1876.1999999999998</v>
      </c>
      <c r="N119" s="29"/>
      <c r="O119" s="29"/>
      <c r="P119" s="90">
        <f t="shared" si="14"/>
        <v>1876.1999999999998</v>
      </c>
    </row>
    <row r="120" spans="2:16" ht="23.25" hidden="1" customHeight="1">
      <c r="B120" s="165" t="s">
        <v>39</v>
      </c>
      <c r="C120" s="67" t="s">
        <v>360</v>
      </c>
      <c r="D120" s="67" t="s">
        <v>93</v>
      </c>
      <c r="E120" s="67"/>
      <c r="F120" s="85">
        <f>SUM(F122)</f>
        <v>3400</v>
      </c>
      <c r="G120" s="29"/>
      <c r="H120" s="29"/>
      <c r="I120" s="85">
        <f t="shared" si="12"/>
        <v>3400</v>
      </c>
      <c r="J120" s="91"/>
      <c r="K120" s="70">
        <f t="shared" si="15"/>
        <v>3400</v>
      </c>
      <c r="L120" s="91"/>
      <c r="M120" s="90">
        <f t="shared" si="13"/>
        <v>3400</v>
      </c>
      <c r="N120" s="29"/>
      <c r="O120" s="29"/>
      <c r="P120" s="90">
        <f t="shared" si="14"/>
        <v>3400</v>
      </c>
    </row>
    <row r="121" spans="2:16" ht="31.5" hidden="1" customHeight="1">
      <c r="B121" s="24" t="s">
        <v>425</v>
      </c>
      <c r="C121" s="69" t="s">
        <v>428</v>
      </c>
      <c r="D121" s="69" t="s">
        <v>93</v>
      </c>
      <c r="E121" s="69"/>
      <c r="F121" s="70">
        <f>SUM(F122)</f>
        <v>3400</v>
      </c>
      <c r="G121" s="29"/>
      <c r="H121" s="29"/>
      <c r="I121" s="85">
        <f t="shared" si="12"/>
        <v>3400</v>
      </c>
      <c r="J121" s="91"/>
      <c r="K121" s="70">
        <f t="shared" si="15"/>
        <v>3400</v>
      </c>
      <c r="L121" s="91"/>
      <c r="M121" s="90">
        <f t="shared" si="13"/>
        <v>3400</v>
      </c>
      <c r="N121" s="29"/>
      <c r="O121" s="29"/>
      <c r="P121" s="90">
        <f t="shared" si="14"/>
        <v>3400</v>
      </c>
    </row>
    <row r="122" spans="2:16" ht="60.75" hidden="1" customHeight="1">
      <c r="B122" s="63" t="s">
        <v>279</v>
      </c>
      <c r="C122" s="69" t="s">
        <v>429</v>
      </c>
      <c r="D122" s="69" t="s">
        <v>93</v>
      </c>
      <c r="E122" s="67"/>
      <c r="F122" s="70">
        <f>SUM(F123)</f>
        <v>3400</v>
      </c>
      <c r="G122" s="29"/>
      <c r="H122" s="29"/>
      <c r="I122" s="85">
        <f t="shared" si="12"/>
        <v>3400</v>
      </c>
      <c r="J122" s="91"/>
      <c r="K122" s="70">
        <f t="shared" si="15"/>
        <v>3400</v>
      </c>
      <c r="L122" s="91"/>
      <c r="M122" s="90">
        <f t="shared" si="13"/>
        <v>3400</v>
      </c>
      <c r="N122" s="29"/>
      <c r="O122" s="29"/>
      <c r="P122" s="90">
        <f t="shared" si="14"/>
        <v>3400</v>
      </c>
    </row>
    <row r="123" spans="2:16" ht="34.5" hidden="1" customHeight="1">
      <c r="B123" s="63" t="s">
        <v>284</v>
      </c>
      <c r="C123" s="69" t="s">
        <v>429</v>
      </c>
      <c r="D123" s="69" t="s">
        <v>93</v>
      </c>
      <c r="E123" s="69" t="s">
        <v>147</v>
      </c>
      <c r="F123" s="70">
        <v>3400</v>
      </c>
      <c r="G123" s="29"/>
      <c r="H123" s="29"/>
      <c r="I123" s="85">
        <f t="shared" si="12"/>
        <v>3400</v>
      </c>
      <c r="J123" s="91"/>
      <c r="K123" s="70">
        <f t="shared" si="15"/>
        <v>3400</v>
      </c>
      <c r="L123" s="91"/>
      <c r="M123" s="90">
        <f t="shared" si="13"/>
        <v>3400</v>
      </c>
      <c r="N123" s="29"/>
      <c r="O123" s="29"/>
      <c r="P123" s="90">
        <f t="shared" si="14"/>
        <v>3400</v>
      </c>
    </row>
    <row r="124" spans="2:16" ht="39" customHeight="1">
      <c r="B124" s="165" t="s">
        <v>682</v>
      </c>
      <c r="C124" s="67" t="s">
        <v>361</v>
      </c>
      <c r="D124" s="66" t="s">
        <v>95</v>
      </c>
      <c r="E124" s="67"/>
      <c r="F124" s="85">
        <f>SUM(F125,F128)</f>
        <v>13590</v>
      </c>
      <c r="G124" s="29"/>
      <c r="H124" s="29"/>
      <c r="I124" s="85">
        <f t="shared" si="12"/>
        <v>13590</v>
      </c>
      <c r="J124" s="91"/>
      <c r="K124" s="70">
        <f t="shared" si="15"/>
        <v>13590</v>
      </c>
      <c r="L124" s="91"/>
      <c r="M124" s="90">
        <f t="shared" si="13"/>
        <v>13590</v>
      </c>
      <c r="N124" s="29"/>
      <c r="O124" s="29"/>
      <c r="P124" s="90">
        <f t="shared" si="14"/>
        <v>13590</v>
      </c>
    </row>
    <row r="125" spans="2:16" ht="36" hidden="1" customHeight="1">
      <c r="B125" s="24" t="s">
        <v>415</v>
      </c>
      <c r="C125" s="69" t="s">
        <v>424</v>
      </c>
      <c r="D125" s="68" t="s">
        <v>95</v>
      </c>
      <c r="E125" s="69"/>
      <c r="F125" s="85">
        <f>F126</f>
        <v>600</v>
      </c>
      <c r="G125" s="29"/>
      <c r="H125" s="29"/>
      <c r="I125" s="85">
        <f t="shared" si="12"/>
        <v>600</v>
      </c>
      <c r="J125" s="91"/>
      <c r="K125" s="70">
        <f t="shared" si="15"/>
        <v>600</v>
      </c>
      <c r="L125" s="91"/>
      <c r="M125" s="90">
        <f t="shared" si="13"/>
        <v>600</v>
      </c>
      <c r="N125" s="29"/>
      <c r="O125" s="29"/>
      <c r="P125" s="90">
        <f t="shared" si="14"/>
        <v>600</v>
      </c>
    </row>
    <row r="126" spans="2:16" ht="22.5" hidden="1" customHeight="1">
      <c r="B126" s="63" t="s">
        <v>11</v>
      </c>
      <c r="C126" s="69" t="s">
        <v>416</v>
      </c>
      <c r="D126" s="68" t="s">
        <v>95</v>
      </c>
      <c r="E126" s="69"/>
      <c r="F126" s="70">
        <f>F127</f>
        <v>600</v>
      </c>
      <c r="G126" s="29"/>
      <c r="H126" s="29"/>
      <c r="I126" s="85">
        <f t="shared" si="12"/>
        <v>600</v>
      </c>
      <c r="J126" s="91"/>
      <c r="K126" s="70">
        <f t="shared" si="15"/>
        <v>600</v>
      </c>
      <c r="L126" s="91"/>
      <c r="M126" s="90">
        <f t="shared" si="13"/>
        <v>600</v>
      </c>
      <c r="N126" s="29"/>
      <c r="O126" s="29"/>
      <c r="P126" s="90">
        <f t="shared" si="14"/>
        <v>600</v>
      </c>
    </row>
    <row r="127" spans="2:16" ht="31.5" hidden="1" customHeight="1">
      <c r="B127" s="158" t="s">
        <v>192</v>
      </c>
      <c r="C127" s="69" t="s">
        <v>416</v>
      </c>
      <c r="D127" s="68" t="s">
        <v>95</v>
      </c>
      <c r="E127" s="69" t="s">
        <v>191</v>
      </c>
      <c r="F127" s="70">
        <v>600</v>
      </c>
      <c r="G127" s="29"/>
      <c r="H127" s="29"/>
      <c r="I127" s="85">
        <f t="shared" si="12"/>
        <v>600</v>
      </c>
      <c r="J127" s="91"/>
      <c r="K127" s="70">
        <f t="shared" si="15"/>
        <v>600</v>
      </c>
      <c r="L127" s="91"/>
      <c r="M127" s="90">
        <f t="shared" si="13"/>
        <v>600</v>
      </c>
      <c r="N127" s="29"/>
      <c r="O127" s="29"/>
      <c r="P127" s="90">
        <f t="shared" si="14"/>
        <v>600</v>
      </c>
    </row>
    <row r="128" spans="2:16" ht="33.75" hidden="1" customHeight="1">
      <c r="B128" s="118" t="s">
        <v>423</v>
      </c>
      <c r="C128" s="69" t="s">
        <v>453</v>
      </c>
      <c r="D128" s="68" t="s">
        <v>329</v>
      </c>
      <c r="E128" s="69"/>
      <c r="F128" s="70">
        <f>SUM(F129,F131,F133)</f>
        <v>12990</v>
      </c>
      <c r="G128" s="29"/>
      <c r="H128" s="29"/>
      <c r="I128" s="85">
        <f t="shared" si="12"/>
        <v>12990</v>
      </c>
      <c r="J128" s="91"/>
      <c r="K128" s="70">
        <f t="shared" si="15"/>
        <v>12990</v>
      </c>
      <c r="L128" s="91"/>
      <c r="M128" s="90">
        <f t="shared" si="13"/>
        <v>12990</v>
      </c>
      <c r="N128" s="29"/>
      <c r="O128" s="29"/>
      <c r="P128" s="90">
        <f t="shared" si="14"/>
        <v>12990</v>
      </c>
    </row>
    <row r="129" spans="2:16" ht="27" hidden="1" customHeight="1">
      <c r="B129" s="166" t="s">
        <v>467</v>
      </c>
      <c r="C129" s="69" t="s">
        <v>454</v>
      </c>
      <c r="D129" s="69" t="s">
        <v>329</v>
      </c>
      <c r="E129" s="69"/>
      <c r="F129" s="70">
        <f>F130</f>
        <v>1450</v>
      </c>
      <c r="G129" s="29"/>
      <c r="H129" s="29"/>
      <c r="I129" s="85">
        <f t="shared" si="12"/>
        <v>1450</v>
      </c>
      <c r="J129" s="91"/>
      <c r="K129" s="70">
        <f t="shared" si="15"/>
        <v>1450</v>
      </c>
      <c r="L129" s="91"/>
      <c r="M129" s="90">
        <f t="shared" si="13"/>
        <v>1450</v>
      </c>
      <c r="N129" s="29"/>
      <c r="O129" s="29"/>
      <c r="P129" s="90">
        <f t="shared" si="14"/>
        <v>1450</v>
      </c>
    </row>
    <row r="130" spans="2:16" ht="29.25" hidden="1" customHeight="1">
      <c r="B130" s="158" t="s">
        <v>192</v>
      </c>
      <c r="C130" s="69" t="s">
        <v>454</v>
      </c>
      <c r="D130" s="69" t="s">
        <v>329</v>
      </c>
      <c r="E130" s="69" t="s">
        <v>191</v>
      </c>
      <c r="F130" s="70">
        <v>1450</v>
      </c>
      <c r="G130" s="29"/>
      <c r="H130" s="29"/>
      <c r="I130" s="85">
        <f t="shared" si="12"/>
        <v>1450</v>
      </c>
      <c r="J130" s="91"/>
      <c r="K130" s="70">
        <f t="shared" si="15"/>
        <v>1450</v>
      </c>
      <c r="L130" s="91"/>
      <c r="M130" s="90">
        <f t="shared" si="13"/>
        <v>1450</v>
      </c>
      <c r="N130" s="29"/>
      <c r="O130" s="29"/>
      <c r="P130" s="90">
        <f t="shared" si="14"/>
        <v>1450</v>
      </c>
    </row>
    <row r="131" spans="2:16" ht="30" hidden="1" customHeight="1">
      <c r="B131" s="166" t="s">
        <v>462</v>
      </c>
      <c r="C131" s="69" t="s">
        <v>455</v>
      </c>
      <c r="D131" s="69" t="s">
        <v>329</v>
      </c>
      <c r="E131" s="69"/>
      <c r="F131" s="70">
        <f>SUM(F132)</f>
        <v>1120</v>
      </c>
      <c r="G131" s="29"/>
      <c r="H131" s="29"/>
      <c r="I131" s="85">
        <f t="shared" si="12"/>
        <v>1120</v>
      </c>
      <c r="J131" s="91"/>
      <c r="K131" s="70">
        <f t="shared" si="15"/>
        <v>1120</v>
      </c>
      <c r="L131" s="91"/>
      <c r="M131" s="90">
        <f t="shared" si="13"/>
        <v>1120</v>
      </c>
      <c r="N131" s="29"/>
      <c r="O131" s="29"/>
      <c r="P131" s="90">
        <f t="shared" si="14"/>
        <v>1120</v>
      </c>
    </row>
    <row r="132" spans="2:16" ht="29.25" hidden="1" customHeight="1">
      <c r="B132" s="63" t="s">
        <v>461</v>
      </c>
      <c r="C132" s="69" t="s">
        <v>455</v>
      </c>
      <c r="D132" s="68" t="s">
        <v>329</v>
      </c>
      <c r="E132" s="69" t="s">
        <v>459</v>
      </c>
      <c r="F132" s="70">
        <v>1120</v>
      </c>
      <c r="G132" s="29"/>
      <c r="H132" s="29"/>
      <c r="I132" s="85">
        <f t="shared" si="12"/>
        <v>1120</v>
      </c>
      <c r="J132" s="91"/>
      <c r="K132" s="70">
        <f t="shared" si="15"/>
        <v>1120</v>
      </c>
      <c r="L132" s="91"/>
      <c r="M132" s="90">
        <f t="shared" si="13"/>
        <v>1120</v>
      </c>
      <c r="N132" s="29"/>
      <c r="O132" s="29"/>
      <c r="P132" s="90">
        <f t="shared" si="14"/>
        <v>1120</v>
      </c>
    </row>
    <row r="133" spans="2:16" ht="29.25" hidden="1" customHeight="1">
      <c r="B133" s="166" t="s">
        <v>482</v>
      </c>
      <c r="C133" s="69" t="s">
        <v>456</v>
      </c>
      <c r="D133" s="68" t="s">
        <v>329</v>
      </c>
      <c r="E133" s="69"/>
      <c r="F133" s="70">
        <f>F134</f>
        <v>10420</v>
      </c>
      <c r="G133" s="29"/>
      <c r="H133" s="29"/>
      <c r="I133" s="85">
        <f t="shared" si="12"/>
        <v>10420</v>
      </c>
      <c r="J133" s="91"/>
      <c r="K133" s="70">
        <f t="shared" si="15"/>
        <v>10420</v>
      </c>
      <c r="L133" s="91"/>
      <c r="M133" s="90">
        <f t="shared" si="13"/>
        <v>10420</v>
      </c>
      <c r="N133" s="29"/>
      <c r="O133" s="29"/>
      <c r="P133" s="90">
        <f t="shared" si="14"/>
        <v>10420</v>
      </c>
    </row>
    <row r="134" spans="2:16" ht="33" hidden="1" customHeight="1">
      <c r="B134" s="63" t="s">
        <v>461</v>
      </c>
      <c r="C134" s="69" t="s">
        <v>456</v>
      </c>
      <c r="D134" s="68" t="s">
        <v>329</v>
      </c>
      <c r="E134" s="69" t="s">
        <v>459</v>
      </c>
      <c r="F134" s="70">
        <v>10420</v>
      </c>
      <c r="G134" s="29"/>
      <c r="H134" s="29"/>
      <c r="I134" s="85">
        <f t="shared" si="12"/>
        <v>10420</v>
      </c>
      <c r="J134" s="91"/>
      <c r="K134" s="70">
        <f t="shared" si="15"/>
        <v>10420</v>
      </c>
      <c r="L134" s="91"/>
      <c r="M134" s="90">
        <f t="shared" si="13"/>
        <v>10420</v>
      </c>
      <c r="N134" s="29"/>
      <c r="O134" s="29"/>
      <c r="P134" s="90">
        <f t="shared" si="14"/>
        <v>10420</v>
      </c>
    </row>
    <row r="135" spans="2:16" ht="37.5" customHeight="1">
      <c r="B135" s="156" t="s">
        <v>688</v>
      </c>
      <c r="C135" s="67" t="s">
        <v>358</v>
      </c>
      <c r="D135" s="67"/>
      <c r="E135" s="67"/>
      <c r="F135" s="85">
        <f>F136+F141</f>
        <v>2381</v>
      </c>
      <c r="G135" s="85">
        <f>G136+G141</f>
        <v>661</v>
      </c>
      <c r="H135" s="85"/>
      <c r="I135" s="85">
        <f t="shared" si="12"/>
        <v>3042</v>
      </c>
      <c r="J135" s="85">
        <f>J136</f>
        <v>11336.9</v>
      </c>
      <c r="K135" s="85">
        <f>I135+J135</f>
        <v>14378.9</v>
      </c>
      <c r="L135" s="91"/>
      <c r="M135" s="90">
        <f t="shared" si="13"/>
        <v>14378.9</v>
      </c>
      <c r="N135" s="29"/>
      <c r="O135" s="29"/>
      <c r="P135" s="90">
        <f t="shared" si="14"/>
        <v>14378.9</v>
      </c>
    </row>
    <row r="136" spans="2:16" ht="40.5" hidden="1" customHeight="1">
      <c r="B136" s="63" t="s">
        <v>382</v>
      </c>
      <c r="C136" s="69" t="s">
        <v>419</v>
      </c>
      <c r="D136" s="67"/>
      <c r="E136" s="67"/>
      <c r="F136" s="70">
        <f>F137</f>
        <v>2381</v>
      </c>
      <c r="G136" s="70">
        <f>G137</f>
        <v>661</v>
      </c>
      <c r="H136" s="70"/>
      <c r="I136" s="85">
        <f t="shared" si="12"/>
        <v>3042</v>
      </c>
      <c r="J136" s="70">
        <f>J137</f>
        <v>11336.9</v>
      </c>
      <c r="K136" s="85">
        <f t="shared" ref="K136:K141" si="19">I136+J136</f>
        <v>14378.9</v>
      </c>
      <c r="L136" s="91"/>
      <c r="M136" s="90">
        <f t="shared" si="13"/>
        <v>14378.9</v>
      </c>
      <c r="N136" s="29"/>
      <c r="O136" s="29"/>
      <c r="P136" s="90">
        <f t="shared" si="14"/>
        <v>14378.9</v>
      </c>
    </row>
    <row r="137" spans="2:16" ht="35.25" hidden="1" customHeight="1">
      <c r="B137" s="63" t="s">
        <v>13</v>
      </c>
      <c r="C137" s="69" t="s">
        <v>358</v>
      </c>
      <c r="D137" s="69"/>
      <c r="E137" s="67"/>
      <c r="F137" s="70">
        <f>SUM(F138)</f>
        <v>2381</v>
      </c>
      <c r="G137" s="70">
        <f>SUM(G138)</f>
        <v>661</v>
      </c>
      <c r="H137" s="70"/>
      <c r="I137" s="85">
        <f t="shared" si="12"/>
        <v>3042</v>
      </c>
      <c r="J137" s="70">
        <f>J138</f>
        <v>11336.9</v>
      </c>
      <c r="K137" s="85">
        <f t="shared" si="19"/>
        <v>14378.9</v>
      </c>
      <c r="L137" s="91"/>
      <c r="M137" s="90">
        <f t="shared" si="13"/>
        <v>14378.9</v>
      </c>
      <c r="N137" s="29"/>
      <c r="O137" s="29"/>
      <c r="P137" s="90">
        <f t="shared" si="14"/>
        <v>14378.9</v>
      </c>
    </row>
    <row r="138" spans="2:16" ht="28.5" hidden="1" customHeight="1">
      <c r="B138" s="63" t="s">
        <v>117</v>
      </c>
      <c r="C138" s="69" t="s">
        <v>419</v>
      </c>
      <c r="D138" s="69" t="s">
        <v>219</v>
      </c>
      <c r="E138" s="67"/>
      <c r="F138" s="70">
        <f>F139</f>
        <v>2381</v>
      </c>
      <c r="G138" s="70">
        <f t="shared" ref="G138" si="20">G139</f>
        <v>661</v>
      </c>
      <c r="H138" s="70"/>
      <c r="I138" s="85">
        <f t="shared" si="12"/>
        <v>3042</v>
      </c>
      <c r="J138" s="70">
        <f>J141</f>
        <v>11336.9</v>
      </c>
      <c r="K138" s="85">
        <f t="shared" si="19"/>
        <v>14378.9</v>
      </c>
      <c r="L138" s="91"/>
      <c r="M138" s="90">
        <f t="shared" si="13"/>
        <v>14378.9</v>
      </c>
      <c r="N138" s="29"/>
      <c r="O138" s="29"/>
      <c r="P138" s="90">
        <f t="shared" si="14"/>
        <v>14378.9</v>
      </c>
    </row>
    <row r="139" spans="2:16" ht="28.5" hidden="1" customHeight="1">
      <c r="B139" s="63" t="s">
        <v>109</v>
      </c>
      <c r="C139" s="69" t="s">
        <v>419</v>
      </c>
      <c r="D139" s="69" t="s">
        <v>98</v>
      </c>
      <c r="E139" s="67"/>
      <c r="F139" s="70">
        <f>F140</f>
        <v>2381</v>
      </c>
      <c r="G139" s="70">
        <f>G140</f>
        <v>661</v>
      </c>
      <c r="H139" s="70"/>
      <c r="I139" s="70">
        <f t="shared" si="12"/>
        <v>3042</v>
      </c>
      <c r="J139" s="70">
        <f>J141</f>
        <v>11336.9</v>
      </c>
      <c r="K139" s="70">
        <f t="shared" si="19"/>
        <v>14378.9</v>
      </c>
      <c r="L139" s="91"/>
      <c r="M139" s="90">
        <f t="shared" si="13"/>
        <v>14378.9</v>
      </c>
      <c r="N139" s="29"/>
      <c r="O139" s="29"/>
      <c r="P139" s="90">
        <f t="shared" ref="P139:P202" si="21">M139+N139+O139</f>
        <v>14378.9</v>
      </c>
    </row>
    <row r="140" spans="2:16" ht="38.25" hidden="1" customHeight="1">
      <c r="B140" s="158" t="s">
        <v>151</v>
      </c>
      <c r="C140" s="69" t="s">
        <v>561</v>
      </c>
      <c r="D140" s="69" t="s">
        <v>98</v>
      </c>
      <c r="E140" s="69" t="s">
        <v>149</v>
      </c>
      <c r="F140" s="70">
        <v>2381</v>
      </c>
      <c r="G140" s="29">
        <v>661</v>
      </c>
      <c r="H140" s="29"/>
      <c r="I140" s="70">
        <f t="shared" ref="I140:I202" si="22">F140+G140+H140</f>
        <v>3042</v>
      </c>
      <c r="J140" s="91"/>
      <c r="K140" s="70">
        <f t="shared" si="19"/>
        <v>3042</v>
      </c>
      <c r="L140" s="91"/>
      <c r="M140" s="90">
        <f t="shared" ref="M140:M201" si="23">K140+L140</f>
        <v>3042</v>
      </c>
      <c r="N140" s="29"/>
      <c r="O140" s="29"/>
      <c r="P140" s="90">
        <f t="shared" si="21"/>
        <v>3042</v>
      </c>
    </row>
    <row r="141" spans="2:16" ht="38.25" hidden="1" customHeight="1">
      <c r="B141" s="21" t="s">
        <v>549</v>
      </c>
      <c r="C141" s="69" t="s">
        <v>629</v>
      </c>
      <c r="D141" s="69" t="s">
        <v>98</v>
      </c>
      <c r="E141" s="69" t="s">
        <v>149</v>
      </c>
      <c r="F141" s="70">
        <v>0</v>
      </c>
      <c r="G141" s="29"/>
      <c r="H141" s="29"/>
      <c r="I141" s="70">
        <f t="shared" si="22"/>
        <v>0</v>
      </c>
      <c r="J141" s="91">
        <v>11336.9</v>
      </c>
      <c r="K141" s="70">
        <f t="shared" si="19"/>
        <v>11336.9</v>
      </c>
      <c r="L141" s="91"/>
      <c r="M141" s="90">
        <f t="shared" si="23"/>
        <v>11336.9</v>
      </c>
      <c r="N141" s="29"/>
      <c r="O141" s="29"/>
      <c r="P141" s="90">
        <f t="shared" si="21"/>
        <v>11336.9</v>
      </c>
    </row>
    <row r="142" spans="2:16" ht="42" customHeight="1">
      <c r="B142" s="165" t="s">
        <v>698</v>
      </c>
      <c r="C142" s="67" t="s">
        <v>250</v>
      </c>
      <c r="D142" s="67"/>
      <c r="E142" s="115"/>
      <c r="F142" s="82">
        <f>SUM(F143)</f>
        <v>1000</v>
      </c>
      <c r="G142" s="29"/>
      <c r="H142" s="29"/>
      <c r="I142" s="85">
        <f t="shared" si="22"/>
        <v>1000</v>
      </c>
      <c r="J142" s="91"/>
      <c r="K142" s="70">
        <f t="shared" si="15"/>
        <v>1000</v>
      </c>
      <c r="L142" s="91"/>
      <c r="M142" s="90">
        <f t="shared" si="23"/>
        <v>1000</v>
      </c>
      <c r="N142" s="29"/>
      <c r="O142" s="29">
        <v>810</v>
      </c>
      <c r="P142" s="90">
        <f t="shared" si="21"/>
        <v>1810</v>
      </c>
    </row>
    <row r="143" spans="2:16" ht="33.75" hidden="1" customHeight="1">
      <c r="B143" s="63" t="s">
        <v>380</v>
      </c>
      <c r="C143" s="69" t="s">
        <v>403</v>
      </c>
      <c r="D143" s="69"/>
      <c r="E143" s="80"/>
      <c r="F143" s="86">
        <f>SUM(F144)</f>
        <v>1000</v>
      </c>
      <c r="G143" s="29"/>
      <c r="H143" s="29"/>
      <c r="I143" s="85">
        <f t="shared" si="22"/>
        <v>1000</v>
      </c>
      <c r="J143" s="91"/>
      <c r="K143" s="70">
        <f t="shared" ref="K143:K205" si="24">F143+G143</f>
        <v>1000</v>
      </c>
      <c r="L143" s="91"/>
      <c r="M143" s="90">
        <f t="shared" si="23"/>
        <v>1000</v>
      </c>
      <c r="N143" s="29"/>
      <c r="O143" s="29"/>
      <c r="P143" s="90">
        <f t="shared" si="21"/>
        <v>1000</v>
      </c>
    </row>
    <row r="144" spans="2:16" ht="42" hidden="1" customHeight="1">
      <c r="B144" s="24" t="s">
        <v>723</v>
      </c>
      <c r="C144" s="69" t="s">
        <v>404</v>
      </c>
      <c r="D144" s="69"/>
      <c r="E144" s="80"/>
      <c r="F144" s="86">
        <f>SUM(F145)</f>
        <v>1000</v>
      </c>
      <c r="G144" s="29"/>
      <c r="H144" s="29"/>
      <c r="I144" s="85">
        <f t="shared" si="22"/>
        <v>1000</v>
      </c>
      <c r="J144" s="91"/>
      <c r="K144" s="70">
        <f t="shared" si="24"/>
        <v>1000</v>
      </c>
      <c r="L144" s="91"/>
      <c r="M144" s="90">
        <f t="shared" si="23"/>
        <v>1000</v>
      </c>
      <c r="N144" s="29"/>
      <c r="O144" s="29"/>
      <c r="P144" s="90">
        <f t="shared" si="21"/>
        <v>1000</v>
      </c>
    </row>
    <row r="145" spans="2:16" ht="30" hidden="1" customHeight="1">
      <c r="B145" s="63" t="s">
        <v>160</v>
      </c>
      <c r="C145" s="69" t="s">
        <v>404</v>
      </c>
      <c r="D145" s="74" t="s">
        <v>161</v>
      </c>
      <c r="E145" s="80"/>
      <c r="F145" s="86">
        <f>F146</f>
        <v>1000</v>
      </c>
      <c r="G145" s="29"/>
      <c r="H145" s="29"/>
      <c r="I145" s="85">
        <f t="shared" si="22"/>
        <v>1000</v>
      </c>
      <c r="J145" s="91"/>
      <c r="K145" s="70">
        <f t="shared" si="24"/>
        <v>1000</v>
      </c>
      <c r="L145" s="91"/>
      <c r="M145" s="90">
        <f t="shared" si="23"/>
        <v>1000</v>
      </c>
      <c r="N145" s="29"/>
      <c r="O145" s="29"/>
      <c r="P145" s="90">
        <f t="shared" si="21"/>
        <v>1000</v>
      </c>
    </row>
    <row r="146" spans="2:16" ht="33" hidden="1" customHeight="1">
      <c r="B146" s="159" t="s">
        <v>51</v>
      </c>
      <c r="C146" s="69" t="s">
        <v>404</v>
      </c>
      <c r="D146" s="69" t="s">
        <v>308</v>
      </c>
      <c r="E146" s="80"/>
      <c r="F146" s="86">
        <f>F147</f>
        <v>1000</v>
      </c>
      <c r="G146" s="29"/>
      <c r="H146" s="29"/>
      <c r="I146" s="85">
        <f t="shared" si="22"/>
        <v>1000</v>
      </c>
      <c r="J146" s="91"/>
      <c r="K146" s="70">
        <f t="shared" si="24"/>
        <v>1000</v>
      </c>
      <c r="L146" s="91"/>
      <c r="M146" s="90">
        <f t="shared" si="23"/>
        <v>1000</v>
      </c>
      <c r="N146" s="29"/>
      <c r="O146" s="29"/>
      <c r="P146" s="90">
        <f t="shared" si="21"/>
        <v>1000</v>
      </c>
    </row>
    <row r="147" spans="2:16" ht="31.5" hidden="1" customHeight="1">
      <c r="B147" s="158" t="s">
        <v>192</v>
      </c>
      <c r="C147" s="69" t="s">
        <v>404</v>
      </c>
      <c r="D147" s="69" t="s">
        <v>308</v>
      </c>
      <c r="E147" s="69" t="s">
        <v>191</v>
      </c>
      <c r="F147" s="70">
        <v>1000</v>
      </c>
      <c r="G147" s="29"/>
      <c r="H147" s="29"/>
      <c r="I147" s="85">
        <f t="shared" si="22"/>
        <v>1000</v>
      </c>
      <c r="J147" s="91"/>
      <c r="K147" s="70">
        <f t="shared" si="24"/>
        <v>1000</v>
      </c>
      <c r="L147" s="91"/>
      <c r="M147" s="90">
        <f t="shared" si="23"/>
        <v>1000</v>
      </c>
      <c r="N147" s="29"/>
      <c r="O147" s="29"/>
      <c r="P147" s="90">
        <f t="shared" si="21"/>
        <v>1000</v>
      </c>
    </row>
    <row r="148" spans="2:16" ht="63.75" hidden="1" customHeight="1">
      <c r="B148" s="162" t="s">
        <v>490</v>
      </c>
      <c r="C148" s="67" t="s">
        <v>251</v>
      </c>
      <c r="D148" s="69"/>
      <c r="E148" s="69"/>
      <c r="F148" s="85">
        <v>0</v>
      </c>
      <c r="G148" s="29"/>
      <c r="H148" s="29"/>
      <c r="I148" s="85">
        <f t="shared" si="22"/>
        <v>0</v>
      </c>
      <c r="J148" s="91"/>
      <c r="K148" s="70">
        <f t="shared" si="24"/>
        <v>0</v>
      </c>
      <c r="L148" s="91"/>
      <c r="M148" s="90">
        <f t="shared" si="23"/>
        <v>0</v>
      </c>
      <c r="N148" s="29"/>
      <c r="O148" s="29"/>
      <c r="P148" s="90">
        <f t="shared" si="21"/>
        <v>0</v>
      </c>
    </row>
    <row r="149" spans="2:16" ht="36.75" hidden="1" customHeight="1">
      <c r="B149" s="157" t="s">
        <v>494</v>
      </c>
      <c r="C149" s="67" t="s">
        <v>491</v>
      </c>
      <c r="D149" s="67"/>
      <c r="E149" s="67"/>
      <c r="F149" s="85">
        <f>F150</f>
        <v>0</v>
      </c>
      <c r="G149" s="29"/>
      <c r="H149" s="29"/>
      <c r="I149" s="85">
        <f t="shared" si="22"/>
        <v>0</v>
      </c>
      <c r="J149" s="91"/>
      <c r="K149" s="70">
        <f t="shared" si="24"/>
        <v>0</v>
      </c>
      <c r="L149" s="91"/>
      <c r="M149" s="90">
        <f t="shared" si="23"/>
        <v>0</v>
      </c>
      <c r="N149" s="29"/>
      <c r="O149" s="29"/>
      <c r="P149" s="90">
        <f t="shared" si="21"/>
        <v>0</v>
      </c>
    </row>
    <row r="150" spans="2:16" ht="61.5" hidden="1" customHeight="1">
      <c r="B150" s="24" t="s">
        <v>495</v>
      </c>
      <c r="C150" s="69" t="s">
        <v>492</v>
      </c>
      <c r="D150" s="69"/>
      <c r="E150" s="69"/>
      <c r="F150" s="70">
        <v>0</v>
      </c>
      <c r="G150" s="29"/>
      <c r="H150" s="29"/>
      <c r="I150" s="85">
        <f t="shared" si="22"/>
        <v>0</v>
      </c>
      <c r="J150" s="91"/>
      <c r="K150" s="70">
        <f t="shared" si="24"/>
        <v>0</v>
      </c>
      <c r="L150" s="91"/>
      <c r="M150" s="90">
        <f t="shared" si="23"/>
        <v>0</v>
      </c>
      <c r="N150" s="29"/>
      <c r="O150" s="29"/>
      <c r="P150" s="90">
        <f t="shared" si="21"/>
        <v>0</v>
      </c>
    </row>
    <row r="151" spans="2:16" ht="48.75" hidden="1" customHeight="1">
      <c r="B151" s="158" t="s">
        <v>499</v>
      </c>
      <c r="C151" s="69" t="s">
        <v>493</v>
      </c>
      <c r="D151" s="69"/>
      <c r="E151" s="69"/>
      <c r="F151" s="70">
        <v>0</v>
      </c>
      <c r="G151" s="29"/>
      <c r="H151" s="29"/>
      <c r="I151" s="85">
        <f t="shared" si="22"/>
        <v>0</v>
      </c>
      <c r="J151" s="91"/>
      <c r="K151" s="70">
        <f t="shared" si="24"/>
        <v>0</v>
      </c>
      <c r="L151" s="91"/>
      <c r="M151" s="90">
        <f t="shared" si="23"/>
        <v>0</v>
      </c>
      <c r="N151" s="29"/>
      <c r="O151" s="29"/>
      <c r="P151" s="90">
        <f t="shared" si="21"/>
        <v>0</v>
      </c>
    </row>
    <row r="152" spans="2:16" ht="29.25" hidden="1" customHeight="1">
      <c r="B152" s="63" t="s">
        <v>117</v>
      </c>
      <c r="C152" s="69" t="s">
        <v>493</v>
      </c>
      <c r="D152" s="69" t="s">
        <v>219</v>
      </c>
      <c r="E152" s="69"/>
      <c r="F152" s="70">
        <f>F153</f>
        <v>0</v>
      </c>
      <c r="G152" s="29"/>
      <c r="H152" s="29"/>
      <c r="I152" s="85">
        <f t="shared" si="22"/>
        <v>0</v>
      </c>
      <c r="J152" s="91"/>
      <c r="K152" s="70">
        <f t="shared" si="24"/>
        <v>0</v>
      </c>
      <c r="L152" s="91"/>
      <c r="M152" s="90">
        <f t="shared" si="23"/>
        <v>0</v>
      </c>
      <c r="N152" s="29"/>
      <c r="O152" s="29"/>
      <c r="P152" s="90">
        <f t="shared" si="21"/>
        <v>0</v>
      </c>
    </row>
    <row r="153" spans="2:16" ht="21" hidden="1" customHeight="1">
      <c r="B153" s="63" t="s">
        <v>109</v>
      </c>
      <c r="C153" s="69" t="s">
        <v>493</v>
      </c>
      <c r="D153" s="69" t="s">
        <v>98</v>
      </c>
      <c r="E153" s="69"/>
      <c r="F153" s="70">
        <f>F154</f>
        <v>0</v>
      </c>
      <c r="G153" s="29"/>
      <c r="H153" s="29"/>
      <c r="I153" s="85">
        <f t="shared" si="22"/>
        <v>0</v>
      </c>
      <c r="J153" s="91"/>
      <c r="K153" s="70">
        <f t="shared" si="24"/>
        <v>0</v>
      </c>
      <c r="L153" s="91"/>
      <c r="M153" s="90">
        <f t="shared" si="23"/>
        <v>0</v>
      </c>
      <c r="N153" s="29"/>
      <c r="O153" s="29"/>
      <c r="P153" s="90">
        <f t="shared" si="21"/>
        <v>0</v>
      </c>
    </row>
    <row r="154" spans="2:16" ht="38.25" hidden="1" customHeight="1">
      <c r="B154" s="158" t="s">
        <v>151</v>
      </c>
      <c r="C154" s="69" t="s">
        <v>493</v>
      </c>
      <c r="D154" s="69" t="s">
        <v>98</v>
      </c>
      <c r="E154" s="69" t="s">
        <v>149</v>
      </c>
      <c r="F154" s="70">
        <v>0</v>
      </c>
      <c r="G154" s="29"/>
      <c r="H154" s="29"/>
      <c r="I154" s="85">
        <f t="shared" si="22"/>
        <v>0</v>
      </c>
      <c r="J154" s="91"/>
      <c r="K154" s="70">
        <f t="shared" si="24"/>
        <v>0</v>
      </c>
      <c r="L154" s="91"/>
      <c r="M154" s="90">
        <f t="shared" si="23"/>
        <v>0</v>
      </c>
      <c r="N154" s="29"/>
      <c r="O154" s="29"/>
      <c r="P154" s="90">
        <f t="shared" si="21"/>
        <v>0</v>
      </c>
    </row>
    <row r="155" spans="2:16" ht="45" customHeight="1">
      <c r="B155" s="161" t="s">
        <v>692</v>
      </c>
      <c r="C155" s="67" t="s">
        <v>260</v>
      </c>
      <c r="D155" s="67"/>
      <c r="E155" s="67"/>
      <c r="F155" s="85">
        <f>SUM(F156)</f>
        <v>5500</v>
      </c>
      <c r="G155" s="29"/>
      <c r="H155" s="29"/>
      <c r="I155" s="85">
        <f t="shared" si="22"/>
        <v>5500</v>
      </c>
      <c r="J155" s="91"/>
      <c r="K155" s="85">
        <f t="shared" si="24"/>
        <v>5500</v>
      </c>
      <c r="L155" s="90">
        <f>L156</f>
        <v>2700</v>
      </c>
      <c r="M155" s="90">
        <f t="shared" si="23"/>
        <v>8200</v>
      </c>
      <c r="N155" s="29"/>
      <c r="O155" s="29"/>
      <c r="P155" s="90">
        <f t="shared" si="21"/>
        <v>8200</v>
      </c>
    </row>
    <row r="156" spans="2:16" ht="37.5" customHeight="1">
      <c r="B156" s="63" t="s">
        <v>381</v>
      </c>
      <c r="C156" s="69" t="s">
        <v>398</v>
      </c>
      <c r="D156" s="69"/>
      <c r="E156" s="69"/>
      <c r="F156" s="70">
        <f>SUM(F157)</f>
        <v>5500</v>
      </c>
      <c r="G156" s="29"/>
      <c r="H156" s="29"/>
      <c r="I156" s="85">
        <f t="shared" si="22"/>
        <v>5500</v>
      </c>
      <c r="J156" s="91"/>
      <c r="K156" s="70">
        <f t="shared" si="24"/>
        <v>5500</v>
      </c>
      <c r="L156" s="91">
        <f>L157</f>
        <v>2700</v>
      </c>
      <c r="M156" s="90">
        <f t="shared" si="23"/>
        <v>8200</v>
      </c>
      <c r="N156" s="29"/>
      <c r="O156" s="29"/>
      <c r="P156" s="90">
        <f t="shared" si="21"/>
        <v>8200</v>
      </c>
    </row>
    <row r="157" spans="2:16" ht="26.25" customHeight="1">
      <c r="B157" s="158" t="s">
        <v>209</v>
      </c>
      <c r="C157" s="69" t="s">
        <v>399</v>
      </c>
      <c r="D157" s="69"/>
      <c r="E157" s="69"/>
      <c r="F157" s="70">
        <f>F158</f>
        <v>5500</v>
      </c>
      <c r="G157" s="29"/>
      <c r="H157" s="29"/>
      <c r="I157" s="85">
        <f t="shared" si="22"/>
        <v>5500</v>
      </c>
      <c r="J157" s="91"/>
      <c r="K157" s="70">
        <f t="shared" si="24"/>
        <v>5500</v>
      </c>
      <c r="L157" s="91">
        <f>L158</f>
        <v>2700</v>
      </c>
      <c r="M157" s="90">
        <f t="shared" si="23"/>
        <v>8200</v>
      </c>
      <c r="N157" s="29"/>
      <c r="O157" s="29"/>
      <c r="P157" s="90">
        <f t="shared" si="21"/>
        <v>8200</v>
      </c>
    </row>
    <row r="158" spans="2:16" ht="25.5" customHeight="1">
      <c r="B158" s="63" t="s">
        <v>160</v>
      </c>
      <c r="C158" s="69" t="s">
        <v>399</v>
      </c>
      <c r="D158" s="74" t="s">
        <v>161</v>
      </c>
      <c r="E158" s="69"/>
      <c r="F158" s="70">
        <f>F159</f>
        <v>5500</v>
      </c>
      <c r="G158" s="29"/>
      <c r="H158" s="29"/>
      <c r="I158" s="85">
        <f t="shared" si="22"/>
        <v>5500</v>
      </c>
      <c r="J158" s="91"/>
      <c r="K158" s="70">
        <f t="shared" si="24"/>
        <v>5500</v>
      </c>
      <c r="L158" s="91">
        <f>L159</f>
        <v>2700</v>
      </c>
      <c r="M158" s="90">
        <f t="shared" si="23"/>
        <v>8200</v>
      </c>
      <c r="N158" s="29"/>
      <c r="O158" s="29"/>
      <c r="P158" s="90">
        <f t="shared" si="21"/>
        <v>8200</v>
      </c>
    </row>
    <row r="159" spans="2:16" ht="21.75" customHeight="1">
      <c r="B159" s="159" t="s">
        <v>51</v>
      </c>
      <c r="C159" s="69" t="s">
        <v>399</v>
      </c>
      <c r="D159" s="69" t="s">
        <v>308</v>
      </c>
      <c r="E159" s="69"/>
      <c r="F159" s="70">
        <f>F161+F160</f>
        <v>5500</v>
      </c>
      <c r="G159" s="29"/>
      <c r="H159" s="29"/>
      <c r="I159" s="85">
        <f t="shared" si="22"/>
        <v>5500</v>
      </c>
      <c r="J159" s="91"/>
      <c r="K159" s="70">
        <f t="shared" si="24"/>
        <v>5500</v>
      </c>
      <c r="L159" s="91">
        <f>L160+L161</f>
        <v>2700</v>
      </c>
      <c r="M159" s="90">
        <f t="shared" si="23"/>
        <v>8200</v>
      </c>
      <c r="N159" s="29"/>
      <c r="O159" s="29"/>
      <c r="P159" s="90">
        <f t="shared" si="21"/>
        <v>8200</v>
      </c>
    </row>
    <row r="160" spans="2:16" ht="29.25" customHeight="1">
      <c r="B160" s="158" t="s">
        <v>733</v>
      </c>
      <c r="C160" s="69" t="s">
        <v>399</v>
      </c>
      <c r="D160" s="69" t="s">
        <v>308</v>
      </c>
      <c r="E160" s="69" t="s">
        <v>191</v>
      </c>
      <c r="F160" s="70">
        <v>2000</v>
      </c>
      <c r="G160" s="29"/>
      <c r="H160" s="29"/>
      <c r="I160" s="85">
        <f t="shared" si="22"/>
        <v>2000</v>
      </c>
      <c r="J160" s="91"/>
      <c r="K160" s="70">
        <f t="shared" si="24"/>
        <v>2000</v>
      </c>
      <c r="L160" s="91">
        <v>1500</v>
      </c>
      <c r="M160" s="90">
        <f t="shared" si="23"/>
        <v>3500</v>
      </c>
      <c r="N160" s="29"/>
      <c r="O160" s="29"/>
      <c r="P160" s="90">
        <f t="shared" si="21"/>
        <v>3500</v>
      </c>
    </row>
    <row r="161" spans="2:16" ht="28.5" customHeight="1">
      <c r="B161" s="158" t="s">
        <v>734</v>
      </c>
      <c r="C161" s="69" t="s">
        <v>695</v>
      </c>
      <c r="D161" s="69" t="s">
        <v>308</v>
      </c>
      <c r="E161" s="69" t="s">
        <v>191</v>
      </c>
      <c r="F161" s="70">
        <v>3500</v>
      </c>
      <c r="G161" s="29"/>
      <c r="H161" s="29"/>
      <c r="I161" s="85">
        <f t="shared" si="22"/>
        <v>3500</v>
      </c>
      <c r="J161" s="91"/>
      <c r="K161" s="70">
        <f t="shared" si="24"/>
        <v>3500</v>
      </c>
      <c r="L161" s="91">
        <v>1200</v>
      </c>
      <c r="M161" s="90">
        <f t="shared" si="23"/>
        <v>4700</v>
      </c>
      <c r="N161" s="29"/>
      <c r="O161" s="29"/>
      <c r="P161" s="90">
        <f t="shared" si="21"/>
        <v>4700</v>
      </c>
    </row>
    <row r="162" spans="2:16" ht="49.5" customHeight="1">
      <c r="B162" s="156" t="s">
        <v>722</v>
      </c>
      <c r="C162" s="67" t="s">
        <v>262</v>
      </c>
      <c r="D162" s="67" t="s">
        <v>116</v>
      </c>
      <c r="E162" s="67"/>
      <c r="F162" s="85">
        <f>F163</f>
        <v>64299.8</v>
      </c>
      <c r="G162" s="29"/>
      <c r="H162" s="29"/>
      <c r="I162" s="85">
        <f t="shared" si="22"/>
        <v>64299.8</v>
      </c>
      <c r="J162" s="91"/>
      <c r="K162" s="85">
        <f t="shared" si="24"/>
        <v>64299.8</v>
      </c>
      <c r="L162" s="91"/>
      <c r="M162" s="90">
        <f t="shared" si="23"/>
        <v>64299.8</v>
      </c>
      <c r="N162" s="29"/>
      <c r="O162" s="29"/>
      <c r="P162" s="90">
        <f t="shared" si="21"/>
        <v>64299.8</v>
      </c>
    </row>
    <row r="163" spans="2:16" ht="35.25" hidden="1" customHeight="1">
      <c r="B163" s="164" t="s">
        <v>394</v>
      </c>
      <c r="C163" s="69" t="s">
        <v>396</v>
      </c>
      <c r="D163" s="69"/>
      <c r="E163" s="69"/>
      <c r="F163" s="70">
        <f>F164+F172</f>
        <v>64299.8</v>
      </c>
      <c r="G163" s="29"/>
      <c r="H163" s="29"/>
      <c r="I163" s="85">
        <f t="shared" si="22"/>
        <v>64299.8</v>
      </c>
      <c r="J163" s="91"/>
      <c r="K163" s="70">
        <f t="shared" si="24"/>
        <v>64299.8</v>
      </c>
      <c r="L163" s="91"/>
      <c r="M163" s="90">
        <f t="shared" si="23"/>
        <v>64299.8</v>
      </c>
      <c r="N163" s="29"/>
      <c r="O163" s="29"/>
      <c r="P163" s="90">
        <f t="shared" si="21"/>
        <v>64299.8</v>
      </c>
    </row>
    <row r="164" spans="2:16" ht="34.5" hidden="1" customHeight="1">
      <c r="B164" s="159" t="s">
        <v>154</v>
      </c>
      <c r="C164" s="69" t="s">
        <v>263</v>
      </c>
      <c r="D164" s="69"/>
      <c r="E164" s="69"/>
      <c r="F164" s="70">
        <f>F167+F171</f>
        <v>18872</v>
      </c>
      <c r="G164" s="29"/>
      <c r="H164" s="29"/>
      <c r="I164" s="85">
        <f t="shared" si="22"/>
        <v>18872</v>
      </c>
      <c r="J164" s="91"/>
      <c r="K164" s="70">
        <f t="shared" si="24"/>
        <v>18872</v>
      </c>
      <c r="L164" s="91"/>
      <c r="M164" s="90">
        <f t="shared" si="23"/>
        <v>18872</v>
      </c>
      <c r="N164" s="29"/>
      <c r="O164" s="29"/>
      <c r="P164" s="90">
        <f t="shared" si="21"/>
        <v>18872</v>
      </c>
    </row>
    <row r="165" spans="2:16" ht="24.75" hidden="1" customHeight="1">
      <c r="B165" s="63" t="s">
        <v>160</v>
      </c>
      <c r="C165" s="69" t="s">
        <v>263</v>
      </c>
      <c r="D165" s="74" t="s">
        <v>161</v>
      </c>
      <c r="E165" s="69"/>
      <c r="F165" s="70">
        <f>F166</f>
        <v>16372</v>
      </c>
      <c r="G165" s="29"/>
      <c r="H165" s="29"/>
      <c r="I165" s="85">
        <f t="shared" si="22"/>
        <v>16372</v>
      </c>
      <c r="J165" s="91"/>
      <c r="K165" s="70">
        <f t="shared" si="24"/>
        <v>16372</v>
      </c>
      <c r="L165" s="91"/>
      <c r="M165" s="90">
        <f t="shared" si="23"/>
        <v>16372</v>
      </c>
      <c r="N165" s="29"/>
      <c r="O165" s="29"/>
      <c r="P165" s="90">
        <f t="shared" si="21"/>
        <v>16372</v>
      </c>
    </row>
    <row r="166" spans="2:16" ht="22.5" hidden="1" customHeight="1">
      <c r="B166" s="63" t="s">
        <v>115</v>
      </c>
      <c r="C166" s="69" t="s">
        <v>263</v>
      </c>
      <c r="D166" s="69" t="s">
        <v>116</v>
      </c>
      <c r="E166" s="69"/>
      <c r="F166" s="70">
        <f>F167</f>
        <v>16372</v>
      </c>
      <c r="G166" s="29"/>
      <c r="H166" s="29"/>
      <c r="I166" s="85">
        <f t="shared" si="22"/>
        <v>16372</v>
      </c>
      <c r="J166" s="91"/>
      <c r="K166" s="70">
        <f t="shared" si="24"/>
        <v>16372</v>
      </c>
      <c r="L166" s="91"/>
      <c r="M166" s="90">
        <f t="shared" si="23"/>
        <v>16372</v>
      </c>
      <c r="N166" s="29"/>
      <c r="O166" s="29"/>
      <c r="P166" s="90">
        <f t="shared" si="21"/>
        <v>16372</v>
      </c>
    </row>
    <row r="167" spans="2:16" ht="32.25" hidden="1" customHeight="1">
      <c r="B167" s="63" t="s">
        <v>192</v>
      </c>
      <c r="C167" s="69" t="s">
        <v>263</v>
      </c>
      <c r="D167" s="69" t="s">
        <v>116</v>
      </c>
      <c r="E167" s="69" t="s">
        <v>191</v>
      </c>
      <c r="F167" s="70">
        <v>16372</v>
      </c>
      <c r="G167" s="29"/>
      <c r="H167" s="29"/>
      <c r="I167" s="85">
        <f t="shared" si="22"/>
        <v>16372</v>
      </c>
      <c r="J167" s="91"/>
      <c r="K167" s="70">
        <f t="shared" si="24"/>
        <v>16372</v>
      </c>
      <c r="L167" s="91"/>
      <c r="M167" s="90">
        <f t="shared" si="23"/>
        <v>16372</v>
      </c>
      <c r="N167" s="29"/>
      <c r="O167" s="29"/>
      <c r="P167" s="90">
        <f t="shared" si="21"/>
        <v>16372</v>
      </c>
    </row>
    <row r="168" spans="2:16" ht="24" hidden="1" customHeight="1">
      <c r="B168" s="63" t="s">
        <v>15</v>
      </c>
      <c r="C168" s="69" t="s">
        <v>457</v>
      </c>
      <c r="D168" s="69"/>
      <c r="E168" s="69"/>
      <c r="F168" s="70">
        <f>F169</f>
        <v>2500</v>
      </c>
      <c r="G168" s="29"/>
      <c r="H168" s="29"/>
      <c r="I168" s="85">
        <f t="shared" si="22"/>
        <v>2500</v>
      </c>
      <c r="J168" s="91"/>
      <c r="K168" s="70">
        <f t="shared" si="24"/>
        <v>2500</v>
      </c>
      <c r="L168" s="91"/>
      <c r="M168" s="90">
        <f t="shared" si="23"/>
        <v>2500</v>
      </c>
      <c r="N168" s="29"/>
      <c r="O168" s="29"/>
      <c r="P168" s="90">
        <f t="shared" si="21"/>
        <v>2500</v>
      </c>
    </row>
    <row r="169" spans="2:16" ht="23.25" hidden="1" customHeight="1">
      <c r="B169" s="63" t="s">
        <v>160</v>
      </c>
      <c r="C169" s="69" t="s">
        <v>457</v>
      </c>
      <c r="D169" s="74" t="s">
        <v>161</v>
      </c>
      <c r="E169" s="69"/>
      <c r="F169" s="70">
        <f>F170</f>
        <v>2500</v>
      </c>
      <c r="G169" s="29"/>
      <c r="H169" s="29"/>
      <c r="I169" s="85">
        <f t="shared" si="22"/>
        <v>2500</v>
      </c>
      <c r="J169" s="91"/>
      <c r="K169" s="70">
        <f t="shared" si="24"/>
        <v>2500</v>
      </c>
      <c r="L169" s="91"/>
      <c r="M169" s="90">
        <f t="shared" si="23"/>
        <v>2500</v>
      </c>
      <c r="N169" s="29"/>
      <c r="O169" s="29"/>
      <c r="P169" s="90">
        <f t="shared" si="21"/>
        <v>2500</v>
      </c>
    </row>
    <row r="170" spans="2:16" ht="27.75" hidden="1" customHeight="1">
      <c r="B170" s="63" t="s">
        <v>115</v>
      </c>
      <c r="C170" s="69" t="s">
        <v>457</v>
      </c>
      <c r="D170" s="69" t="s">
        <v>116</v>
      </c>
      <c r="E170" s="69"/>
      <c r="F170" s="70">
        <f>F171</f>
        <v>2500</v>
      </c>
      <c r="G170" s="29"/>
      <c r="H170" s="29"/>
      <c r="I170" s="85">
        <f t="shared" si="22"/>
        <v>2500</v>
      </c>
      <c r="J170" s="91"/>
      <c r="K170" s="70">
        <f t="shared" si="24"/>
        <v>2500</v>
      </c>
      <c r="L170" s="91"/>
      <c r="M170" s="90">
        <f t="shared" si="23"/>
        <v>2500</v>
      </c>
      <c r="N170" s="29"/>
      <c r="O170" s="29"/>
      <c r="P170" s="90">
        <f t="shared" si="21"/>
        <v>2500</v>
      </c>
    </row>
    <row r="171" spans="2:16" ht="39" hidden="1" customHeight="1">
      <c r="B171" s="63" t="s">
        <v>192</v>
      </c>
      <c r="C171" s="69" t="s">
        <v>457</v>
      </c>
      <c r="D171" s="69" t="s">
        <v>116</v>
      </c>
      <c r="E171" s="69" t="s">
        <v>191</v>
      </c>
      <c r="F171" s="70">
        <v>2500</v>
      </c>
      <c r="G171" s="29"/>
      <c r="H171" s="29"/>
      <c r="I171" s="85">
        <f t="shared" si="22"/>
        <v>2500</v>
      </c>
      <c r="J171" s="91"/>
      <c r="K171" s="70">
        <f t="shared" si="24"/>
        <v>2500</v>
      </c>
      <c r="L171" s="91"/>
      <c r="M171" s="90">
        <f t="shared" si="23"/>
        <v>2500</v>
      </c>
      <c r="N171" s="29"/>
      <c r="O171" s="29"/>
      <c r="P171" s="90">
        <f t="shared" si="21"/>
        <v>2500</v>
      </c>
    </row>
    <row r="172" spans="2:16" ht="45" hidden="1" customHeight="1">
      <c r="B172" s="63" t="s">
        <v>585</v>
      </c>
      <c r="C172" s="69" t="s">
        <v>586</v>
      </c>
      <c r="D172" s="69" t="s">
        <v>116</v>
      </c>
      <c r="E172" s="69" t="s">
        <v>191</v>
      </c>
      <c r="F172" s="70">
        <v>45427.8</v>
      </c>
      <c r="G172" s="29"/>
      <c r="H172" s="29"/>
      <c r="I172" s="85">
        <f t="shared" si="22"/>
        <v>45427.8</v>
      </c>
      <c r="J172" s="91"/>
      <c r="K172" s="70">
        <f t="shared" si="24"/>
        <v>45427.8</v>
      </c>
      <c r="L172" s="91"/>
      <c r="M172" s="90">
        <f t="shared" si="23"/>
        <v>45427.8</v>
      </c>
      <c r="N172" s="29"/>
      <c r="O172" s="29"/>
      <c r="P172" s="90">
        <f t="shared" si="21"/>
        <v>45427.8</v>
      </c>
    </row>
    <row r="173" spans="2:16" ht="45.75" customHeight="1">
      <c r="B173" s="156" t="s">
        <v>689</v>
      </c>
      <c r="C173" s="67" t="s">
        <v>264</v>
      </c>
      <c r="D173" s="67" t="s">
        <v>332</v>
      </c>
      <c r="E173" s="67"/>
      <c r="F173" s="85">
        <f>F180+F182+F175</f>
        <v>31915</v>
      </c>
      <c r="G173" s="85">
        <f>G180+G182+G175</f>
        <v>1109.5</v>
      </c>
      <c r="H173" s="85">
        <f>H176</f>
        <v>10000</v>
      </c>
      <c r="I173" s="85">
        <f t="shared" si="22"/>
        <v>43024.5</v>
      </c>
      <c r="J173" s="85">
        <f>J176+J181</f>
        <v>7300</v>
      </c>
      <c r="K173" s="85">
        <f>F173+G173+H173+J173</f>
        <v>50324.5</v>
      </c>
      <c r="L173" s="90">
        <f>L175+L180+L182</f>
        <v>31560</v>
      </c>
      <c r="M173" s="90">
        <f t="shared" si="23"/>
        <v>81884.5</v>
      </c>
      <c r="N173" s="29"/>
      <c r="O173" s="119">
        <f>O178+O182+O183+O184</f>
        <v>19728</v>
      </c>
      <c r="P173" s="90">
        <f t="shared" si="21"/>
        <v>101612.5</v>
      </c>
    </row>
    <row r="174" spans="2:16" ht="24.75" customHeight="1">
      <c r="B174" s="158" t="s">
        <v>690</v>
      </c>
      <c r="C174" s="75" t="s">
        <v>406</v>
      </c>
      <c r="D174" s="75" t="s">
        <v>63</v>
      </c>
      <c r="E174" s="75"/>
      <c r="F174" s="92">
        <f>F175</f>
        <v>11100</v>
      </c>
      <c r="G174" s="29"/>
      <c r="H174" s="29"/>
      <c r="I174" s="85">
        <f t="shared" si="22"/>
        <v>11100</v>
      </c>
      <c r="J174" s="91"/>
      <c r="K174" s="70">
        <f t="shared" ref="K174:K175" si="25">F174+G174+H174</f>
        <v>11100</v>
      </c>
      <c r="L174" s="91">
        <f>L175</f>
        <v>6000</v>
      </c>
      <c r="M174" s="91">
        <f t="shared" si="23"/>
        <v>17100</v>
      </c>
      <c r="N174" s="29"/>
      <c r="O174" s="29"/>
      <c r="P174" s="90">
        <f t="shared" si="21"/>
        <v>17100</v>
      </c>
    </row>
    <row r="175" spans="2:16" ht="28.5" customHeight="1">
      <c r="B175" s="63" t="s">
        <v>192</v>
      </c>
      <c r="C175" s="75" t="s">
        <v>406</v>
      </c>
      <c r="D175" s="75" t="s">
        <v>63</v>
      </c>
      <c r="E175" s="75" t="s">
        <v>191</v>
      </c>
      <c r="F175" s="92">
        <v>11100</v>
      </c>
      <c r="G175" s="29"/>
      <c r="H175" s="29"/>
      <c r="I175" s="85">
        <f t="shared" si="22"/>
        <v>11100</v>
      </c>
      <c r="J175" s="91"/>
      <c r="K175" s="70">
        <f t="shared" si="25"/>
        <v>11100</v>
      </c>
      <c r="L175" s="91">
        <v>6000</v>
      </c>
      <c r="M175" s="91">
        <f t="shared" si="23"/>
        <v>17100</v>
      </c>
      <c r="N175" s="29"/>
      <c r="O175" s="29"/>
      <c r="P175" s="90">
        <f t="shared" si="21"/>
        <v>17100</v>
      </c>
    </row>
    <row r="176" spans="2:16" ht="33" customHeight="1">
      <c r="B176" s="63" t="s">
        <v>501</v>
      </c>
      <c r="C176" s="69" t="s">
        <v>405</v>
      </c>
      <c r="D176" s="69"/>
      <c r="E176" s="69"/>
      <c r="F176" s="70">
        <f>F177</f>
        <v>16315</v>
      </c>
      <c r="G176" s="70">
        <f>G177</f>
        <v>1110</v>
      </c>
      <c r="H176" s="70">
        <f>H177</f>
        <v>10000</v>
      </c>
      <c r="I176" s="85">
        <f t="shared" si="22"/>
        <v>27425</v>
      </c>
      <c r="J176" s="70">
        <f>J180</f>
        <v>3500</v>
      </c>
      <c r="K176" s="70">
        <f>F176+G176+H176+J176</f>
        <v>30925</v>
      </c>
      <c r="L176" s="91"/>
      <c r="M176" s="91">
        <f t="shared" si="23"/>
        <v>30925</v>
      </c>
      <c r="N176" s="29"/>
      <c r="O176" s="29"/>
      <c r="P176" s="90">
        <f t="shared" si="21"/>
        <v>30925</v>
      </c>
    </row>
    <row r="177" spans="2:16" ht="20.25" customHeight="1">
      <c r="B177" s="167" t="s">
        <v>502</v>
      </c>
      <c r="C177" s="69" t="s">
        <v>406</v>
      </c>
      <c r="D177" s="69"/>
      <c r="E177" s="69"/>
      <c r="F177" s="70">
        <f>SUM(F180)</f>
        <v>16315</v>
      </c>
      <c r="G177" s="70">
        <f>SUM(G180)</f>
        <v>1110</v>
      </c>
      <c r="H177" s="70">
        <f>H178</f>
        <v>10000</v>
      </c>
      <c r="I177" s="85">
        <f t="shared" si="22"/>
        <v>27425</v>
      </c>
      <c r="J177" s="70">
        <f>J178</f>
        <v>3500</v>
      </c>
      <c r="K177" s="70">
        <f t="shared" ref="K177:K182" si="26">F177+G177+H177+J177</f>
        <v>30925</v>
      </c>
      <c r="L177" s="91">
        <v>19760</v>
      </c>
      <c r="M177" s="91">
        <f t="shared" si="23"/>
        <v>50685</v>
      </c>
      <c r="N177" s="29"/>
      <c r="O177" s="29"/>
      <c r="P177" s="90">
        <f t="shared" si="21"/>
        <v>50685</v>
      </c>
    </row>
    <row r="178" spans="2:16" ht="18.75" customHeight="1">
      <c r="B178" s="63" t="s">
        <v>331</v>
      </c>
      <c r="C178" s="69" t="s">
        <v>406</v>
      </c>
      <c r="D178" s="69" t="s">
        <v>332</v>
      </c>
      <c r="E178" s="69"/>
      <c r="F178" s="70">
        <f>F179</f>
        <v>16315</v>
      </c>
      <c r="G178" s="70">
        <f>G179</f>
        <v>1110</v>
      </c>
      <c r="H178" s="70">
        <f>H179</f>
        <v>10000</v>
      </c>
      <c r="I178" s="85">
        <f t="shared" si="22"/>
        <v>27425</v>
      </c>
      <c r="J178" s="70">
        <f>J179</f>
        <v>3500</v>
      </c>
      <c r="K178" s="70">
        <f t="shared" si="26"/>
        <v>30925</v>
      </c>
      <c r="L178" s="91">
        <v>19760</v>
      </c>
      <c r="M178" s="91">
        <f t="shared" si="23"/>
        <v>50685</v>
      </c>
      <c r="N178" s="29"/>
      <c r="O178" s="29">
        <v>5900</v>
      </c>
      <c r="P178" s="90">
        <f t="shared" si="21"/>
        <v>56585</v>
      </c>
    </row>
    <row r="179" spans="2:16" ht="20.25" customHeight="1">
      <c r="B179" s="63" t="s">
        <v>288</v>
      </c>
      <c r="C179" s="69" t="s">
        <v>406</v>
      </c>
      <c r="D179" s="69" t="s">
        <v>333</v>
      </c>
      <c r="E179" s="69"/>
      <c r="F179" s="70">
        <f>F180</f>
        <v>16315</v>
      </c>
      <c r="G179" s="70">
        <f>G180</f>
        <v>1110</v>
      </c>
      <c r="H179" s="70">
        <f>H180</f>
        <v>10000</v>
      </c>
      <c r="I179" s="85">
        <f t="shared" si="22"/>
        <v>27425</v>
      </c>
      <c r="J179" s="70">
        <f>J180</f>
        <v>3500</v>
      </c>
      <c r="K179" s="70">
        <f t="shared" si="26"/>
        <v>30925</v>
      </c>
      <c r="L179" s="91">
        <v>19760</v>
      </c>
      <c r="M179" s="91">
        <f t="shared" si="23"/>
        <v>50685</v>
      </c>
      <c r="N179" s="29"/>
      <c r="O179" s="29"/>
      <c r="P179" s="90">
        <f t="shared" si="21"/>
        <v>50685</v>
      </c>
    </row>
    <row r="180" spans="2:16" ht="28.5" customHeight="1">
      <c r="B180" s="158" t="s">
        <v>192</v>
      </c>
      <c r="C180" s="69" t="s">
        <v>406</v>
      </c>
      <c r="D180" s="69" t="s">
        <v>333</v>
      </c>
      <c r="E180" s="69" t="s">
        <v>191</v>
      </c>
      <c r="F180" s="70">
        <v>16315</v>
      </c>
      <c r="G180" s="29">
        <v>1110</v>
      </c>
      <c r="H180" s="29">
        <v>10000</v>
      </c>
      <c r="I180" s="85">
        <f t="shared" si="22"/>
        <v>27425</v>
      </c>
      <c r="J180" s="91">
        <v>3500</v>
      </c>
      <c r="K180" s="70">
        <f t="shared" si="26"/>
        <v>30925</v>
      </c>
      <c r="L180" s="91">
        <v>19760</v>
      </c>
      <c r="M180" s="91">
        <f t="shared" si="23"/>
        <v>50685</v>
      </c>
      <c r="N180" s="29"/>
      <c r="O180" s="29"/>
      <c r="P180" s="90">
        <f t="shared" si="21"/>
        <v>50685</v>
      </c>
    </row>
    <row r="181" spans="2:16" ht="28.5" customHeight="1">
      <c r="B181" s="158" t="s">
        <v>209</v>
      </c>
      <c r="C181" s="69" t="s">
        <v>505</v>
      </c>
      <c r="D181" s="69"/>
      <c r="E181" s="69"/>
      <c r="F181" s="70">
        <f>F182</f>
        <v>4500</v>
      </c>
      <c r="G181" s="70">
        <f t="shared" ref="G181" si="27">G182</f>
        <v>-0.5</v>
      </c>
      <c r="H181" s="70"/>
      <c r="I181" s="85">
        <f t="shared" si="22"/>
        <v>4499.5</v>
      </c>
      <c r="J181" s="70">
        <f>J182</f>
        <v>3800</v>
      </c>
      <c r="K181" s="70">
        <f t="shared" si="26"/>
        <v>8299.5</v>
      </c>
      <c r="L181" s="91">
        <f>L182</f>
        <v>5800</v>
      </c>
      <c r="M181" s="91">
        <f t="shared" si="23"/>
        <v>14099.5</v>
      </c>
      <c r="N181" s="29"/>
      <c r="O181" s="29"/>
      <c r="P181" s="90">
        <f t="shared" si="21"/>
        <v>14099.5</v>
      </c>
    </row>
    <row r="182" spans="2:16" ht="28.5" customHeight="1">
      <c r="B182" s="158" t="s">
        <v>192</v>
      </c>
      <c r="C182" s="69" t="s">
        <v>505</v>
      </c>
      <c r="D182" s="69" t="s">
        <v>333</v>
      </c>
      <c r="E182" s="69" t="s">
        <v>191</v>
      </c>
      <c r="F182" s="70">
        <v>4500</v>
      </c>
      <c r="G182" s="29">
        <v>-0.5</v>
      </c>
      <c r="H182" s="29"/>
      <c r="I182" s="85">
        <f t="shared" si="22"/>
        <v>4499.5</v>
      </c>
      <c r="J182" s="91">
        <v>3800</v>
      </c>
      <c r="K182" s="70">
        <f t="shared" si="26"/>
        <v>8299.5</v>
      </c>
      <c r="L182" s="91">
        <v>5800</v>
      </c>
      <c r="M182" s="91">
        <f t="shared" si="23"/>
        <v>14099.5</v>
      </c>
      <c r="N182" s="29"/>
      <c r="O182" s="29">
        <v>11575</v>
      </c>
      <c r="P182" s="90">
        <f t="shared" si="21"/>
        <v>25674.5</v>
      </c>
    </row>
    <row r="183" spans="2:16" ht="28.5" customHeight="1">
      <c r="B183" s="158" t="s">
        <v>192</v>
      </c>
      <c r="C183" s="69" t="s">
        <v>505</v>
      </c>
      <c r="D183" s="69" t="s">
        <v>336</v>
      </c>
      <c r="E183" s="69" t="s">
        <v>191</v>
      </c>
      <c r="F183" s="70">
        <f>SUM(F184)</f>
        <v>0</v>
      </c>
      <c r="G183" s="29"/>
      <c r="H183" s="29"/>
      <c r="I183" s="85">
        <f t="shared" si="22"/>
        <v>0</v>
      </c>
      <c r="J183" s="91"/>
      <c r="K183" s="70">
        <f t="shared" si="24"/>
        <v>0</v>
      </c>
      <c r="L183" s="91"/>
      <c r="M183" s="90">
        <f t="shared" si="23"/>
        <v>0</v>
      </c>
      <c r="N183" s="29"/>
      <c r="O183" s="29">
        <v>753</v>
      </c>
      <c r="P183" s="90">
        <f t="shared" si="21"/>
        <v>753</v>
      </c>
    </row>
    <row r="184" spans="2:16" ht="33.75" customHeight="1">
      <c r="B184" s="63" t="s">
        <v>192</v>
      </c>
      <c r="C184" s="69" t="s">
        <v>505</v>
      </c>
      <c r="D184" s="69" t="s">
        <v>102</v>
      </c>
      <c r="E184" s="69" t="s">
        <v>191</v>
      </c>
      <c r="F184" s="70">
        <v>0</v>
      </c>
      <c r="G184" s="29"/>
      <c r="H184" s="29"/>
      <c r="I184" s="85">
        <f t="shared" si="22"/>
        <v>0</v>
      </c>
      <c r="J184" s="91"/>
      <c r="K184" s="70">
        <f t="shared" si="24"/>
        <v>0</v>
      </c>
      <c r="L184" s="91"/>
      <c r="M184" s="90">
        <f t="shared" si="23"/>
        <v>0</v>
      </c>
      <c r="N184" s="29"/>
      <c r="O184" s="29">
        <v>1500</v>
      </c>
      <c r="P184" s="90">
        <f t="shared" si="21"/>
        <v>1500</v>
      </c>
    </row>
    <row r="185" spans="2:16" ht="47.25" customHeight="1">
      <c r="B185" s="156" t="s">
        <v>484</v>
      </c>
      <c r="C185" s="67" t="s">
        <v>485</v>
      </c>
      <c r="D185" s="67" t="s">
        <v>63</v>
      </c>
      <c r="E185" s="67"/>
      <c r="F185" s="85">
        <f>SUM(F186)</f>
        <v>3800</v>
      </c>
      <c r="G185" s="29"/>
      <c r="H185" s="29"/>
      <c r="I185" s="85">
        <f t="shared" si="22"/>
        <v>3800</v>
      </c>
      <c r="J185" s="91">
        <v>-3800</v>
      </c>
      <c r="K185" s="70">
        <f>F185+G185+J185</f>
        <v>0</v>
      </c>
      <c r="L185" s="91"/>
      <c r="M185" s="90">
        <f t="shared" si="23"/>
        <v>0</v>
      </c>
      <c r="N185" s="29"/>
      <c r="O185" s="29"/>
      <c r="P185" s="90">
        <f t="shared" si="21"/>
        <v>0</v>
      </c>
    </row>
    <row r="186" spans="2:16" ht="39.75" hidden="1" customHeight="1">
      <c r="B186" s="63" t="s">
        <v>486</v>
      </c>
      <c r="C186" s="69" t="s">
        <v>487</v>
      </c>
      <c r="D186" s="69" t="s">
        <v>63</v>
      </c>
      <c r="E186" s="69"/>
      <c r="F186" s="70">
        <f>SUM(F187)</f>
        <v>3800</v>
      </c>
      <c r="G186" s="29"/>
      <c r="H186" s="29"/>
      <c r="I186" s="85">
        <f t="shared" si="22"/>
        <v>3800</v>
      </c>
      <c r="J186" s="91"/>
      <c r="K186" s="70">
        <f t="shared" si="24"/>
        <v>3800</v>
      </c>
      <c r="L186" s="91"/>
      <c r="M186" s="90">
        <f t="shared" si="23"/>
        <v>3800</v>
      </c>
      <c r="N186" s="29"/>
      <c r="O186" s="29"/>
      <c r="P186" s="90">
        <f t="shared" si="21"/>
        <v>3800</v>
      </c>
    </row>
    <row r="187" spans="2:16" ht="28.5" hidden="1" customHeight="1">
      <c r="B187" s="55" t="s">
        <v>488</v>
      </c>
      <c r="C187" s="69" t="s">
        <v>489</v>
      </c>
      <c r="D187" s="69" t="s">
        <v>63</v>
      </c>
      <c r="E187" s="69"/>
      <c r="F187" s="70">
        <f>SUM(F188)</f>
        <v>3800</v>
      </c>
      <c r="G187" s="29"/>
      <c r="H187" s="29"/>
      <c r="I187" s="85">
        <f t="shared" si="22"/>
        <v>3800</v>
      </c>
      <c r="J187" s="91"/>
      <c r="K187" s="70">
        <f t="shared" si="24"/>
        <v>3800</v>
      </c>
      <c r="L187" s="91"/>
      <c r="M187" s="90">
        <f t="shared" si="23"/>
        <v>3800</v>
      </c>
      <c r="N187" s="29"/>
      <c r="O187" s="29"/>
      <c r="P187" s="90">
        <f t="shared" si="21"/>
        <v>3800</v>
      </c>
    </row>
    <row r="188" spans="2:16" ht="37.5" hidden="1" customHeight="1">
      <c r="B188" s="63" t="s">
        <v>192</v>
      </c>
      <c r="C188" s="69" t="s">
        <v>489</v>
      </c>
      <c r="D188" s="69" t="s">
        <v>63</v>
      </c>
      <c r="E188" s="69" t="s">
        <v>527</v>
      </c>
      <c r="F188" s="70">
        <v>3800</v>
      </c>
      <c r="G188" s="29"/>
      <c r="H188" s="29"/>
      <c r="I188" s="85">
        <f t="shared" si="22"/>
        <v>3800</v>
      </c>
      <c r="J188" s="91"/>
      <c r="K188" s="70">
        <f t="shared" si="24"/>
        <v>3800</v>
      </c>
      <c r="L188" s="91"/>
      <c r="M188" s="90">
        <f t="shared" si="23"/>
        <v>3800</v>
      </c>
      <c r="N188" s="29"/>
      <c r="O188" s="29"/>
      <c r="P188" s="90">
        <f t="shared" si="21"/>
        <v>3800</v>
      </c>
    </row>
    <row r="189" spans="2:16" ht="42.75" customHeight="1">
      <c r="B189" s="156" t="s">
        <v>705</v>
      </c>
      <c r="C189" s="67" t="s">
        <v>589</v>
      </c>
      <c r="D189" s="67" t="s">
        <v>590</v>
      </c>
      <c r="E189" s="67"/>
      <c r="F189" s="85">
        <f>F190</f>
        <v>14168.1</v>
      </c>
      <c r="G189" s="85">
        <f t="shared" ref="G189:K189" si="28">G190</f>
        <v>1482.6</v>
      </c>
      <c r="H189" s="85"/>
      <c r="I189" s="85">
        <f t="shared" si="22"/>
        <v>15650.7</v>
      </c>
      <c r="J189" s="85"/>
      <c r="K189" s="85">
        <f t="shared" si="28"/>
        <v>15650.7</v>
      </c>
      <c r="L189" s="91"/>
      <c r="M189" s="90">
        <f t="shared" si="23"/>
        <v>15650.7</v>
      </c>
      <c r="N189" s="29"/>
      <c r="O189" s="29"/>
      <c r="P189" s="90">
        <f t="shared" si="21"/>
        <v>15650.7</v>
      </c>
    </row>
    <row r="190" spans="2:16" ht="30.75" hidden="1" customHeight="1">
      <c r="B190" s="63" t="s">
        <v>587</v>
      </c>
      <c r="C190" s="69" t="s">
        <v>582</v>
      </c>
      <c r="D190" s="69" t="s">
        <v>590</v>
      </c>
      <c r="E190" s="69"/>
      <c r="F190" s="70">
        <f>F191+F192</f>
        <v>14168.1</v>
      </c>
      <c r="G190" s="70">
        <f t="shared" ref="G190:K190" si="29">G191+G192</f>
        <v>1482.6</v>
      </c>
      <c r="H190" s="70"/>
      <c r="I190" s="85">
        <f t="shared" si="22"/>
        <v>15650.7</v>
      </c>
      <c r="J190" s="70"/>
      <c r="K190" s="70">
        <f t="shared" si="29"/>
        <v>15650.7</v>
      </c>
      <c r="L190" s="91"/>
      <c r="M190" s="90">
        <f t="shared" si="23"/>
        <v>15650.7</v>
      </c>
      <c r="N190" s="29"/>
      <c r="O190" s="29"/>
      <c r="P190" s="90">
        <f t="shared" si="21"/>
        <v>15650.7</v>
      </c>
    </row>
    <row r="191" spans="2:16" ht="27" hidden="1" customHeight="1">
      <c r="B191" s="63" t="s">
        <v>588</v>
      </c>
      <c r="C191" s="69" t="s">
        <v>582</v>
      </c>
      <c r="D191" s="69" t="s">
        <v>590</v>
      </c>
      <c r="E191" s="69" t="s">
        <v>191</v>
      </c>
      <c r="F191" s="70">
        <v>2210</v>
      </c>
      <c r="G191" s="29">
        <v>-1110</v>
      </c>
      <c r="H191" s="29"/>
      <c r="I191" s="85">
        <f t="shared" si="22"/>
        <v>1100</v>
      </c>
      <c r="J191" s="91"/>
      <c r="K191" s="70">
        <f t="shared" si="24"/>
        <v>1100</v>
      </c>
      <c r="L191" s="91"/>
      <c r="M191" s="90">
        <f t="shared" si="23"/>
        <v>1100</v>
      </c>
      <c r="N191" s="29"/>
      <c r="O191" s="29"/>
      <c r="P191" s="90">
        <f t="shared" si="21"/>
        <v>1100</v>
      </c>
    </row>
    <row r="192" spans="2:16" ht="27" hidden="1" customHeight="1">
      <c r="B192" s="63" t="s">
        <v>646</v>
      </c>
      <c r="C192" s="69" t="s">
        <v>582</v>
      </c>
      <c r="D192" s="69" t="s">
        <v>590</v>
      </c>
      <c r="E192" s="69" t="s">
        <v>191</v>
      </c>
      <c r="F192" s="70">
        <v>11958.1</v>
      </c>
      <c r="G192" s="29">
        <v>2592.6</v>
      </c>
      <c r="H192" s="29"/>
      <c r="I192" s="85">
        <f t="shared" si="22"/>
        <v>14550.7</v>
      </c>
      <c r="J192" s="91"/>
      <c r="K192" s="70">
        <f t="shared" si="24"/>
        <v>14550.7</v>
      </c>
      <c r="L192" s="91"/>
      <c r="M192" s="90">
        <f t="shared" si="23"/>
        <v>14550.7</v>
      </c>
      <c r="N192" s="29"/>
      <c r="O192" s="29"/>
      <c r="P192" s="90">
        <f t="shared" si="21"/>
        <v>14550.7</v>
      </c>
    </row>
    <row r="193" spans="2:16" ht="37.5" customHeight="1">
      <c r="B193" s="156" t="s">
        <v>622</v>
      </c>
      <c r="C193" s="67" t="s">
        <v>661</v>
      </c>
      <c r="D193" s="69"/>
      <c r="E193" s="69"/>
      <c r="F193" s="85">
        <f>F194+F198</f>
        <v>5450</v>
      </c>
      <c r="G193" s="85">
        <f>G194+G198</f>
        <v>1064</v>
      </c>
      <c r="H193" s="85"/>
      <c r="I193" s="85">
        <f t="shared" si="22"/>
        <v>6514</v>
      </c>
      <c r="J193" s="85">
        <f>J194</f>
        <v>22797.5</v>
      </c>
      <c r="K193" s="85">
        <f>K194</f>
        <v>29311.5</v>
      </c>
      <c r="L193" s="91"/>
      <c r="M193" s="90">
        <f t="shared" si="23"/>
        <v>29311.5</v>
      </c>
      <c r="N193" s="119">
        <f>N194</f>
        <v>14099.8</v>
      </c>
      <c r="O193" s="29"/>
      <c r="P193" s="90">
        <f t="shared" si="21"/>
        <v>43411.3</v>
      </c>
    </row>
    <row r="194" spans="2:16" ht="27.75" customHeight="1">
      <c r="B194" s="156" t="s">
        <v>659</v>
      </c>
      <c r="C194" s="67" t="s">
        <v>655</v>
      </c>
      <c r="D194" s="69"/>
      <c r="E194" s="69"/>
      <c r="F194" s="85">
        <f>F195+F196</f>
        <v>5450</v>
      </c>
      <c r="G194" s="85">
        <f>G195+G196</f>
        <v>1064</v>
      </c>
      <c r="H194" s="85"/>
      <c r="I194" s="85">
        <f t="shared" si="22"/>
        <v>6514</v>
      </c>
      <c r="J194" s="85">
        <f>J195</f>
        <v>22797.5</v>
      </c>
      <c r="K194" s="85">
        <f t="shared" ref="K194:K197" si="30">I194+J194</f>
        <v>29311.5</v>
      </c>
      <c r="L194" s="91"/>
      <c r="M194" s="90">
        <f t="shared" si="23"/>
        <v>29311.5</v>
      </c>
      <c r="N194" s="119">
        <f>N198</f>
        <v>14099.8</v>
      </c>
      <c r="O194" s="29"/>
      <c r="P194" s="90">
        <f t="shared" si="21"/>
        <v>43411.3</v>
      </c>
    </row>
    <row r="195" spans="2:16" ht="37.5" customHeight="1">
      <c r="B195" s="63" t="s">
        <v>660</v>
      </c>
      <c r="C195" s="69" t="s">
        <v>654</v>
      </c>
      <c r="D195" s="69"/>
      <c r="E195" s="69"/>
      <c r="F195" s="70">
        <v>0</v>
      </c>
      <c r="G195" s="29"/>
      <c r="H195" s="29"/>
      <c r="I195" s="70">
        <f>I196</f>
        <v>6514</v>
      </c>
      <c r="J195" s="91">
        <f>J197</f>
        <v>22797.5</v>
      </c>
      <c r="K195" s="85">
        <f t="shared" si="30"/>
        <v>29311.5</v>
      </c>
      <c r="L195" s="91"/>
      <c r="M195" s="90">
        <f t="shared" si="23"/>
        <v>29311.5</v>
      </c>
      <c r="N195" s="29">
        <f>N198</f>
        <v>14099.8</v>
      </c>
      <c r="O195" s="29"/>
      <c r="P195" s="90">
        <f t="shared" si="21"/>
        <v>43411.3</v>
      </c>
    </row>
    <row r="196" spans="2:16" ht="25.5" customHeight="1">
      <c r="B196" s="48" t="s">
        <v>645</v>
      </c>
      <c r="C196" s="69" t="s">
        <v>628</v>
      </c>
      <c r="D196" s="69" t="s">
        <v>590</v>
      </c>
      <c r="E196" s="69" t="s">
        <v>191</v>
      </c>
      <c r="F196" s="70">
        <v>5450</v>
      </c>
      <c r="G196" s="29">
        <v>1064</v>
      </c>
      <c r="H196" s="29"/>
      <c r="I196" s="70">
        <f t="shared" si="22"/>
        <v>6514</v>
      </c>
      <c r="J196" s="91"/>
      <c r="K196" s="85">
        <f t="shared" si="30"/>
        <v>6514</v>
      </c>
      <c r="L196" s="91"/>
      <c r="M196" s="90">
        <f t="shared" si="23"/>
        <v>6514</v>
      </c>
      <c r="N196" s="29"/>
      <c r="O196" s="29"/>
      <c r="P196" s="90">
        <f t="shared" si="21"/>
        <v>6514</v>
      </c>
    </row>
    <row r="197" spans="2:16" ht="27.75" customHeight="1">
      <c r="B197" s="63" t="s">
        <v>646</v>
      </c>
      <c r="C197" s="69" t="s">
        <v>627</v>
      </c>
      <c r="D197" s="69" t="s">
        <v>590</v>
      </c>
      <c r="E197" s="69" t="s">
        <v>191</v>
      </c>
      <c r="F197" s="70"/>
      <c r="G197" s="29"/>
      <c r="H197" s="29"/>
      <c r="I197" s="70">
        <v>0</v>
      </c>
      <c r="J197" s="91">
        <v>22797.5</v>
      </c>
      <c r="K197" s="85">
        <f t="shared" si="30"/>
        <v>22797.5</v>
      </c>
      <c r="L197" s="91"/>
      <c r="M197" s="90">
        <f t="shared" si="23"/>
        <v>22797.5</v>
      </c>
      <c r="N197" s="29"/>
      <c r="O197" s="29"/>
      <c r="P197" s="90">
        <f t="shared" si="21"/>
        <v>22797.5</v>
      </c>
    </row>
    <row r="198" spans="2:16" ht="28.5" customHeight="1">
      <c r="B198" s="63" t="s">
        <v>646</v>
      </c>
      <c r="C198" s="69" t="s">
        <v>796</v>
      </c>
      <c r="D198" s="69" t="s">
        <v>590</v>
      </c>
      <c r="E198" s="69" t="s">
        <v>191</v>
      </c>
      <c r="F198" s="85">
        <v>0</v>
      </c>
      <c r="G198" s="29"/>
      <c r="H198" s="29"/>
      <c r="I198" s="85">
        <f t="shared" si="22"/>
        <v>0</v>
      </c>
      <c r="J198" s="91"/>
      <c r="K198" s="70">
        <v>0</v>
      </c>
      <c r="L198" s="91"/>
      <c r="M198" s="90">
        <v>0</v>
      </c>
      <c r="N198" s="29">
        <v>14099.8</v>
      </c>
      <c r="O198" s="29"/>
      <c r="P198" s="90">
        <f t="shared" si="21"/>
        <v>14099.8</v>
      </c>
    </row>
    <row r="199" spans="2:16" ht="27.75" customHeight="1">
      <c r="B199" s="156" t="s">
        <v>451</v>
      </c>
      <c r="C199" s="69"/>
      <c r="D199" s="68"/>
      <c r="E199" s="69"/>
      <c r="F199" s="85">
        <f>SUM(F11,F27,F63,F67,F71,F75,F79,F86,F124,F142,F149,F155,F162,F173,F135,F24,F185,F60,F189,F193)</f>
        <v>713594.20000000007</v>
      </c>
      <c r="G199" s="85">
        <f>SUM(G11,G27,G63,G67,G71,G75,G79,G86,G124,G142,G149,G155,G162,G173,G135,G24,G185,G60,G189,G193)</f>
        <v>37696.185999999994</v>
      </c>
      <c r="H199" s="85">
        <f>SUM(H11,H27,H63,H67,H71,H75,H79,H86,H124,H142,H149,H155,H162,H173,H135,H24,H185,H60,H189,H193)</f>
        <v>24300.2</v>
      </c>
      <c r="I199" s="85">
        <f>F199+G199+H199</f>
        <v>775590.58600000001</v>
      </c>
      <c r="J199" s="85">
        <f>J11+J24+J27+J60+J63+J67+J71+J75+J79+J86+J124+J135+J142+J155+J162+J173+J185+J189+J193</f>
        <v>38982.699999999997</v>
      </c>
      <c r="K199" s="85">
        <f>I199+J199</f>
        <v>814573.28599999996</v>
      </c>
      <c r="L199" s="85">
        <f>SUM(L11,L27,L63,L67,L71,L75,L79,L86,L124,L142,L149,L155,L162,L173,L135,L24,L185,L60,L189,L193)</f>
        <v>57160</v>
      </c>
      <c r="M199" s="90">
        <f t="shared" si="23"/>
        <v>871733.28599999996</v>
      </c>
      <c r="N199" s="119">
        <f>N193+N86</f>
        <v>18574.199999999997</v>
      </c>
      <c r="O199" s="119">
        <f>O173+O142+O27</f>
        <v>20721</v>
      </c>
      <c r="P199" s="90">
        <f t="shared" si="21"/>
        <v>911028.48599999992</v>
      </c>
    </row>
    <row r="200" spans="2:16" ht="21" customHeight="1">
      <c r="B200" s="156" t="s">
        <v>136</v>
      </c>
      <c r="C200" s="65"/>
      <c r="D200" s="65"/>
      <c r="E200" s="65"/>
      <c r="F200" s="82">
        <f>SUM(F201,F204,F207,F210,F215,F217,F220,F222)</f>
        <v>51778</v>
      </c>
      <c r="G200" s="29"/>
      <c r="H200" s="29"/>
      <c r="I200" s="85">
        <f t="shared" si="22"/>
        <v>51778</v>
      </c>
      <c r="J200" s="91"/>
      <c r="K200" s="85">
        <f t="shared" si="24"/>
        <v>51778</v>
      </c>
      <c r="L200" s="90">
        <f>L207</f>
        <v>740</v>
      </c>
      <c r="M200" s="90">
        <f t="shared" si="23"/>
        <v>52518</v>
      </c>
      <c r="N200" s="119">
        <f>N207</f>
        <v>357</v>
      </c>
      <c r="O200" s="119">
        <f>O207</f>
        <v>4737.5</v>
      </c>
      <c r="P200" s="90">
        <f t="shared" si="21"/>
        <v>57612.5</v>
      </c>
    </row>
    <row r="201" spans="2:16" ht="31.5" hidden="1" customHeight="1">
      <c r="B201" s="156" t="s">
        <v>138</v>
      </c>
      <c r="C201" s="67"/>
      <c r="D201" s="67" t="s">
        <v>139</v>
      </c>
      <c r="E201" s="67"/>
      <c r="F201" s="85">
        <f>SUM(F203)</f>
        <v>1592</v>
      </c>
      <c r="G201" s="29"/>
      <c r="H201" s="29"/>
      <c r="I201" s="85">
        <f t="shared" si="22"/>
        <v>1592</v>
      </c>
      <c r="J201" s="91"/>
      <c r="K201" s="70">
        <f t="shared" si="24"/>
        <v>1592</v>
      </c>
      <c r="L201" s="91"/>
      <c r="M201" s="90">
        <f t="shared" si="23"/>
        <v>1592</v>
      </c>
      <c r="N201" s="29"/>
      <c r="O201" s="29"/>
      <c r="P201" s="90">
        <f t="shared" si="21"/>
        <v>1592</v>
      </c>
    </row>
    <row r="202" spans="2:16" ht="30.75" hidden="1" customHeight="1">
      <c r="B202" s="156" t="s">
        <v>271</v>
      </c>
      <c r="C202" s="67" t="s">
        <v>220</v>
      </c>
      <c r="D202" s="67" t="s">
        <v>139</v>
      </c>
      <c r="E202" s="67"/>
      <c r="F202" s="85">
        <f>SUM(F203)</f>
        <v>1592</v>
      </c>
      <c r="G202" s="29"/>
      <c r="H202" s="29"/>
      <c r="I202" s="85">
        <f t="shared" si="22"/>
        <v>1592</v>
      </c>
      <c r="J202" s="91"/>
      <c r="K202" s="70">
        <f t="shared" si="24"/>
        <v>1592</v>
      </c>
      <c r="L202" s="91"/>
      <c r="M202" s="90">
        <f t="shared" ref="M202:M254" si="31">K202+L202</f>
        <v>1592</v>
      </c>
      <c r="N202" s="29"/>
      <c r="O202" s="29"/>
      <c r="P202" s="90">
        <f t="shared" si="21"/>
        <v>1592</v>
      </c>
    </row>
    <row r="203" spans="2:16" ht="26.25" hidden="1" customHeight="1">
      <c r="B203" s="63" t="s">
        <v>140</v>
      </c>
      <c r="C203" s="69" t="s">
        <v>221</v>
      </c>
      <c r="D203" s="69" t="s">
        <v>139</v>
      </c>
      <c r="E203" s="69"/>
      <c r="F203" s="70">
        <v>1592</v>
      </c>
      <c r="G203" s="29"/>
      <c r="H203" s="29"/>
      <c r="I203" s="85">
        <f t="shared" ref="I203:I254" si="32">F203+G203+H203</f>
        <v>1592</v>
      </c>
      <c r="J203" s="91"/>
      <c r="K203" s="70">
        <f t="shared" si="24"/>
        <v>1592</v>
      </c>
      <c r="L203" s="91"/>
      <c r="M203" s="90">
        <f t="shared" si="31"/>
        <v>1592</v>
      </c>
      <c r="N203" s="29"/>
      <c r="O203" s="29"/>
      <c r="P203" s="90">
        <f t="shared" ref="P203:P254" si="33">M203+N203+O203</f>
        <v>1592</v>
      </c>
    </row>
    <row r="204" spans="2:16" ht="42.75" hidden="1" customHeight="1">
      <c r="B204" s="156" t="s">
        <v>188</v>
      </c>
      <c r="C204" s="67"/>
      <c r="D204" s="67" t="s">
        <v>301</v>
      </c>
      <c r="E204" s="67"/>
      <c r="F204" s="85">
        <f>SUM(F206)</f>
        <v>1454</v>
      </c>
      <c r="G204" s="29"/>
      <c r="H204" s="29"/>
      <c r="I204" s="85">
        <f t="shared" si="32"/>
        <v>1454</v>
      </c>
      <c r="J204" s="91"/>
      <c r="K204" s="70">
        <f t="shared" si="24"/>
        <v>1454</v>
      </c>
      <c r="L204" s="91"/>
      <c r="M204" s="90">
        <f t="shared" si="31"/>
        <v>1454</v>
      </c>
      <c r="N204" s="29"/>
      <c r="O204" s="29"/>
      <c r="P204" s="90">
        <f t="shared" si="33"/>
        <v>1454</v>
      </c>
    </row>
    <row r="205" spans="2:16" ht="33.75" hidden="1" customHeight="1">
      <c r="B205" s="156" t="s">
        <v>271</v>
      </c>
      <c r="C205" s="67" t="s">
        <v>220</v>
      </c>
      <c r="D205" s="67" t="s">
        <v>301</v>
      </c>
      <c r="E205" s="67"/>
      <c r="F205" s="85">
        <f>SUM(F206)</f>
        <v>1454</v>
      </c>
      <c r="G205" s="29"/>
      <c r="H205" s="29"/>
      <c r="I205" s="85">
        <f t="shared" si="32"/>
        <v>1454</v>
      </c>
      <c r="J205" s="91"/>
      <c r="K205" s="70">
        <f t="shared" si="24"/>
        <v>1454</v>
      </c>
      <c r="L205" s="91"/>
      <c r="M205" s="90">
        <f t="shared" si="31"/>
        <v>1454</v>
      </c>
      <c r="N205" s="29"/>
      <c r="O205" s="29"/>
      <c r="P205" s="90">
        <f t="shared" si="33"/>
        <v>1454</v>
      </c>
    </row>
    <row r="206" spans="2:16" ht="33" hidden="1" customHeight="1">
      <c r="B206" s="63" t="s">
        <v>300</v>
      </c>
      <c r="C206" s="69" t="s">
        <v>224</v>
      </c>
      <c r="D206" s="69" t="s">
        <v>301</v>
      </c>
      <c r="E206" s="69"/>
      <c r="F206" s="70">
        <v>1454</v>
      </c>
      <c r="G206" s="29"/>
      <c r="H206" s="29"/>
      <c r="I206" s="85">
        <f t="shared" si="32"/>
        <v>1454</v>
      </c>
      <c r="J206" s="91"/>
      <c r="K206" s="70">
        <f t="shared" ref="K206:K252" si="34">F206+G206</f>
        <v>1454</v>
      </c>
      <c r="L206" s="91"/>
      <c r="M206" s="90">
        <f t="shared" si="31"/>
        <v>1454</v>
      </c>
      <c r="N206" s="29"/>
      <c r="O206" s="29"/>
      <c r="P206" s="90">
        <f t="shared" si="33"/>
        <v>1454</v>
      </c>
    </row>
    <row r="207" spans="2:16" ht="43.5" customHeight="1">
      <c r="B207" s="156" t="s">
        <v>302</v>
      </c>
      <c r="C207" s="67"/>
      <c r="D207" s="67" t="s">
        <v>303</v>
      </c>
      <c r="E207" s="67"/>
      <c r="F207" s="85">
        <f>SUM(F208)</f>
        <v>29379</v>
      </c>
      <c r="G207" s="29"/>
      <c r="H207" s="29"/>
      <c r="I207" s="85">
        <f t="shared" si="32"/>
        <v>29379</v>
      </c>
      <c r="J207" s="91"/>
      <c r="K207" s="70">
        <f t="shared" si="34"/>
        <v>29379</v>
      </c>
      <c r="L207" s="90">
        <f>L208</f>
        <v>740</v>
      </c>
      <c r="M207" s="90">
        <f t="shared" si="31"/>
        <v>30119</v>
      </c>
      <c r="N207" s="119">
        <f>N208</f>
        <v>357</v>
      </c>
      <c r="O207" s="119">
        <f>O208</f>
        <v>4737.5</v>
      </c>
      <c r="P207" s="90">
        <f t="shared" si="33"/>
        <v>35213.5</v>
      </c>
    </row>
    <row r="208" spans="2:16" ht="27.75" customHeight="1">
      <c r="B208" s="156" t="s">
        <v>272</v>
      </c>
      <c r="C208" s="67" t="s">
        <v>228</v>
      </c>
      <c r="D208" s="67" t="s">
        <v>303</v>
      </c>
      <c r="E208" s="67"/>
      <c r="F208" s="85">
        <f>SUM(F209:F209)</f>
        <v>29379</v>
      </c>
      <c r="G208" s="29"/>
      <c r="H208" s="29"/>
      <c r="I208" s="85">
        <f t="shared" si="32"/>
        <v>29379</v>
      </c>
      <c r="J208" s="91"/>
      <c r="K208" s="70">
        <f t="shared" si="34"/>
        <v>29379</v>
      </c>
      <c r="L208" s="90">
        <f>L209</f>
        <v>740</v>
      </c>
      <c r="M208" s="90">
        <f t="shared" si="31"/>
        <v>30119</v>
      </c>
      <c r="N208" s="119">
        <f>N224</f>
        <v>357</v>
      </c>
      <c r="O208" s="119">
        <f>O209</f>
        <v>4737.5</v>
      </c>
      <c r="P208" s="90">
        <f t="shared" si="33"/>
        <v>35213.5</v>
      </c>
    </row>
    <row r="209" spans="2:16" ht="32.25" customHeight="1">
      <c r="B209" s="63" t="s">
        <v>189</v>
      </c>
      <c r="C209" s="69" t="s">
        <v>232</v>
      </c>
      <c r="D209" s="69" t="s">
        <v>303</v>
      </c>
      <c r="E209" s="65"/>
      <c r="F209" s="70">
        <v>29379</v>
      </c>
      <c r="G209" s="29"/>
      <c r="H209" s="29"/>
      <c r="I209" s="85">
        <f t="shared" si="32"/>
        <v>29379</v>
      </c>
      <c r="J209" s="91"/>
      <c r="K209" s="70">
        <f t="shared" si="34"/>
        <v>29379</v>
      </c>
      <c r="L209" s="90">
        <v>740</v>
      </c>
      <c r="M209" s="90">
        <f t="shared" si="31"/>
        <v>30119</v>
      </c>
      <c r="N209" s="29"/>
      <c r="O209" s="29">
        <v>4737.5</v>
      </c>
      <c r="P209" s="90">
        <f t="shared" si="33"/>
        <v>34856.5</v>
      </c>
    </row>
    <row r="210" spans="2:16" ht="47.25" hidden="1" customHeight="1">
      <c r="B210" s="162" t="s">
        <v>320</v>
      </c>
      <c r="C210" s="67"/>
      <c r="D210" s="67" t="s">
        <v>305</v>
      </c>
      <c r="E210" s="67"/>
      <c r="F210" s="85">
        <f>SUM(F211,F213)</f>
        <v>8664</v>
      </c>
      <c r="G210" s="29"/>
      <c r="H210" s="29"/>
      <c r="I210" s="85">
        <f t="shared" si="32"/>
        <v>8664</v>
      </c>
      <c r="J210" s="91"/>
      <c r="K210" s="70">
        <f t="shared" si="34"/>
        <v>8664</v>
      </c>
      <c r="L210" s="91"/>
      <c r="M210" s="90">
        <f t="shared" si="31"/>
        <v>8664</v>
      </c>
      <c r="N210" s="29"/>
      <c r="O210" s="29"/>
      <c r="P210" s="90">
        <f t="shared" si="33"/>
        <v>8664</v>
      </c>
    </row>
    <row r="211" spans="2:16" ht="27.75" hidden="1" customHeight="1">
      <c r="B211" s="156" t="s">
        <v>270</v>
      </c>
      <c r="C211" s="67" t="s">
        <v>228</v>
      </c>
      <c r="D211" s="67" t="s">
        <v>305</v>
      </c>
      <c r="E211" s="67"/>
      <c r="F211" s="85">
        <f>SUM(F212)</f>
        <v>7216</v>
      </c>
      <c r="G211" s="29"/>
      <c r="H211" s="29"/>
      <c r="I211" s="85">
        <f t="shared" si="32"/>
        <v>7216</v>
      </c>
      <c r="J211" s="91"/>
      <c r="K211" s="70">
        <f t="shared" si="34"/>
        <v>7216</v>
      </c>
      <c r="L211" s="91"/>
      <c r="M211" s="90">
        <f t="shared" si="31"/>
        <v>7216</v>
      </c>
      <c r="N211" s="29"/>
      <c r="O211" s="29"/>
      <c r="P211" s="90">
        <f t="shared" si="33"/>
        <v>7216</v>
      </c>
    </row>
    <row r="212" spans="2:16" ht="33.75" hidden="1" customHeight="1">
      <c r="B212" s="158" t="s">
        <v>198</v>
      </c>
      <c r="C212" s="69" t="s">
        <v>253</v>
      </c>
      <c r="D212" s="69" t="s">
        <v>305</v>
      </c>
      <c r="E212" s="69"/>
      <c r="F212" s="70">
        <v>7216</v>
      </c>
      <c r="G212" s="29"/>
      <c r="H212" s="29"/>
      <c r="I212" s="85">
        <f t="shared" si="32"/>
        <v>7216</v>
      </c>
      <c r="J212" s="91"/>
      <c r="K212" s="70">
        <f t="shared" si="34"/>
        <v>7216</v>
      </c>
      <c r="L212" s="91"/>
      <c r="M212" s="90">
        <f t="shared" si="31"/>
        <v>7216</v>
      </c>
      <c r="N212" s="29"/>
      <c r="O212" s="29"/>
      <c r="P212" s="90">
        <f t="shared" si="33"/>
        <v>7216</v>
      </c>
    </row>
    <row r="213" spans="2:16" ht="31.5" hidden="1" customHeight="1">
      <c r="B213" s="156" t="s">
        <v>269</v>
      </c>
      <c r="C213" s="67" t="s">
        <v>40</v>
      </c>
      <c r="D213" s="67" t="s">
        <v>305</v>
      </c>
      <c r="E213" s="69"/>
      <c r="F213" s="85">
        <f>SUM(F214)</f>
        <v>1448</v>
      </c>
      <c r="G213" s="29"/>
      <c r="H213" s="29"/>
      <c r="I213" s="85">
        <f t="shared" si="32"/>
        <v>1448</v>
      </c>
      <c r="J213" s="91"/>
      <c r="K213" s="70">
        <f t="shared" si="34"/>
        <v>1448</v>
      </c>
      <c r="L213" s="91"/>
      <c r="M213" s="90">
        <f t="shared" si="31"/>
        <v>1448</v>
      </c>
      <c r="N213" s="29"/>
      <c r="O213" s="29"/>
      <c r="P213" s="90">
        <f t="shared" si="33"/>
        <v>1448</v>
      </c>
    </row>
    <row r="214" spans="2:16" ht="31.5" hidden="1" customHeight="1">
      <c r="B214" s="63" t="s">
        <v>199</v>
      </c>
      <c r="C214" s="69" t="s">
        <v>235</v>
      </c>
      <c r="D214" s="69" t="s">
        <v>305</v>
      </c>
      <c r="E214" s="69"/>
      <c r="F214" s="70">
        <v>1448</v>
      </c>
      <c r="G214" s="29"/>
      <c r="H214" s="29"/>
      <c r="I214" s="85">
        <f t="shared" si="32"/>
        <v>1448</v>
      </c>
      <c r="J214" s="91"/>
      <c r="K214" s="70">
        <f t="shared" si="34"/>
        <v>1448</v>
      </c>
      <c r="L214" s="91"/>
      <c r="M214" s="90">
        <f t="shared" si="31"/>
        <v>1448</v>
      </c>
      <c r="N214" s="29"/>
      <c r="O214" s="29"/>
      <c r="P214" s="90">
        <f t="shared" si="33"/>
        <v>1448</v>
      </c>
    </row>
    <row r="215" spans="2:16" ht="29.25" hidden="1" customHeight="1">
      <c r="B215" s="156" t="s">
        <v>269</v>
      </c>
      <c r="C215" s="69" t="s">
        <v>242</v>
      </c>
      <c r="D215" s="69" t="s">
        <v>130</v>
      </c>
      <c r="E215" s="69"/>
      <c r="F215" s="85">
        <f>F216</f>
        <v>370</v>
      </c>
      <c r="G215" s="29"/>
      <c r="H215" s="29"/>
      <c r="I215" s="85">
        <f t="shared" si="32"/>
        <v>370</v>
      </c>
      <c r="J215" s="91"/>
      <c r="K215" s="70">
        <f t="shared" si="34"/>
        <v>370</v>
      </c>
      <c r="L215" s="91"/>
      <c r="M215" s="90">
        <f t="shared" si="31"/>
        <v>370</v>
      </c>
      <c r="N215" s="29"/>
      <c r="O215" s="29"/>
      <c r="P215" s="90">
        <f t="shared" si="33"/>
        <v>370</v>
      </c>
    </row>
    <row r="216" spans="2:16" ht="25.5" hidden="1" customHeight="1">
      <c r="B216" s="118" t="s">
        <v>200</v>
      </c>
      <c r="C216" s="69" t="s">
        <v>243</v>
      </c>
      <c r="D216" s="69" t="s">
        <v>130</v>
      </c>
      <c r="E216" s="69"/>
      <c r="F216" s="70">
        <v>370</v>
      </c>
      <c r="G216" s="29"/>
      <c r="H216" s="29"/>
      <c r="I216" s="85">
        <f t="shared" si="32"/>
        <v>370</v>
      </c>
      <c r="J216" s="91"/>
      <c r="K216" s="70">
        <f t="shared" si="34"/>
        <v>370</v>
      </c>
      <c r="L216" s="91"/>
      <c r="M216" s="90">
        <f t="shared" si="31"/>
        <v>370</v>
      </c>
      <c r="N216" s="29"/>
      <c r="O216" s="29"/>
      <c r="P216" s="90">
        <f t="shared" si="33"/>
        <v>370</v>
      </c>
    </row>
    <row r="217" spans="2:16" ht="30" hidden="1" customHeight="1">
      <c r="B217" s="156" t="s">
        <v>273</v>
      </c>
      <c r="C217" s="67" t="s">
        <v>228</v>
      </c>
      <c r="D217" s="67" t="s">
        <v>330</v>
      </c>
      <c r="E217" s="67"/>
      <c r="F217" s="85">
        <f>SUM(F218)</f>
        <v>5661</v>
      </c>
      <c r="G217" s="29"/>
      <c r="H217" s="29"/>
      <c r="I217" s="85">
        <f t="shared" si="32"/>
        <v>5661</v>
      </c>
      <c r="J217" s="91"/>
      <c r="K217" s="70">
        <f t="shared" si="34"/>
        <v>5661</v>
      </c>
      <c r="L217" s="91"/>
      <c r="M217" s="90">
        <f t="shared" si="31"/>
        <v>5661</v>
      </c>
      <c r="N217" s="29"/>
      <c r="O217" s="29"/>
      <c r="P217" s="90">
        <f t="shared" si="33"/>
        <v>5661</v>
      </c>
    </row>
    <row r="218" spans="2:16" ht="27" hidden="1" customHeight="1">
      <c r="B218" s="156" t="s">
        <v>270</v>
      </c>
      <c r="C218" s="69" t="s">
        <v>257</v>
      </c>
      <c r="D218" s="69" t="s">
        <v>330</v>
      </c>
      <c r="E218" s="69"/>
      <c r="F218" s="70">
        <f>SUM(F219)</f>
        <v>5661</v>
      </c>
      <c r="G218" s="29"/>
      <c r="H218" s="29"/>
      <c r="I218" s="85">
        <f t="shared" si="32"/>
        <v>5661</v>
      </c>
      <c r="J218" s="91"/>
      <c r="K218" s="70">
        <f t="shared" si="34"/>
        <v>5661</v>
      </c>
      <c r="L218" s="91"/>
      <c r="M218" s="90">
        <f t="shared" si="31"/>
        <v>5661</v>
      </c>
      <c r="N218" s="29"/>
      <c r="O218" s="29"/>
      <c r="P218" s="90">
        <f t="shared" si="33"/>
        <v>5661</v>
      </c>
    </row>
    <row r="219" spans="2:16" ht="39.75" hidden="1" customHeight="1">
      <c r="B219" s="63" t="s">
        <v>141</v>
      </c>
      <c r="C219" s="69" t="s">
        <v>257</v>
      </c>
      <c r="D219" s="69" t="s">
        <v>330</v>
      </c>
      <c r="E219" s="65"/>
      <c r="F219" s="70">
        <v>5661</v>
      </c>
      <c r="G219" s="29"/>
      <c r="H219" s="29"/>
      <c r="I219" s="85">
        <f t="shared" si="32"/>
        <v>5661</v>
      </c>
      <c r="J219" s="91"/>
      <c r="K219" s="70">
        <f t="shared" si="34"/>
        <v>5661</v>
      </c>
      <c r="L219" s="91"/>
      <c r="M219" s="90">
        <f t="shared" si="31"/>
        <v>5661</v>
      </c>
      <c r="N219" s="29"/>
      <c r="O219" s="29"/>
      <c r="P219" s="90">
        <f t="shared" si="33"/>
        <v>5661</v>
      </c>
    </row>
    <row r="220" spans="2:16" ht="24.75" hidden="1" customHeight="1">
      <c r="B220" s="156" t="s">
        <v>270</v>
      </c>
      <c r="C220" s="67" t="s">
        <v>350</v>
      </c>
      <c r="D220" s="67" t="s">
        <v>53</v>
      </c>
      <c r="E220" s="67"/>
      <c r="F220" s="85">
        <f>SUM(F221)</f>
        <v>3109</v>
      </c>
      <c r="G220" s="29"/>
      <c r="H220" s="29"/>
      <c r="I220" s="85">
        <f t="shared" si="32"/>
        <v>3109</v>
      </c>
      <c r="J220" s="91"/>
      <c r="K220" s="70">
        <f t="shared" si="34"/>
        <v>3109</v>
      </c>
      <c r="L220" s="91"/>
      <c r="M220" s="90">
        <f t="shared" si="31"/>
        <v>3109</v>
      </c>
      <c r="N220" s="29"/>
      <c r="O220" s="29"/>
      <c r="P220" s="90">
        <f t="shared" si="33"/>
        <v>3109</v>
      </c>
    </row>
    <row r="221" spans="2:16" ht="34.5" hidden="1" customHeight="1">
      <c r="B221" s="118" t="s">
        <v>32</v>
      </c>
      <c r="C221" s="69" t="s">
        <v>351</v>
      </c>
      <c r="D221" s="69" t="s">
        <v>53</v>
      </c>
      <c r="E221" s="69"/>
      <c r="F221" s="70">
        <v>3109</v>
      </c>
      <c r="G221" s="29"/>
      <c r="H221" s="29"/>
      <c r="I221" s="85">
        <f t="shared" si="32"/>
        <v>3109</v>
      </c>
      <c r="J221" s="91"/>
      <c r="K221" s="70">
        <f t="shared" si="34"/>
        <v>3109</v>
      </c>
      <c r="L221" s="91"/>
      <c r="M221" s="90">
        <f t="shared" si="31"/>
        <v>3109</v>
      </c>
      <c r="N221" s="29"/>
      <c r="O221" s="29"/>
      <c r="P221" s="90">
        <f t="shared" si="33"/>
        <v>3109</v>
      </c>
    </row>
    <row r="222" spans="2:16" ht="22.5" hidden="1" customHeight="1">
      <c r="B222" s="156" t="s">
        <v>270</v>
      </c>
      <c r="C222" s="67" t="s">
        <v>228</v>
      </c>
      <c r="D222" s="67" t="s">
        <v>103</v>
      </c>
      <c r="E222" s="67"/>
      <c r="F222" s="85">
        <f>SUM(F223)</f>
        <v>1549</v>
      </c>
      <c r="G222" s="29"/>
      <c r="H222" s="29"/>
      <c r="I222" s="85">
        <f t="shared" si="32"/>
        <v>1549</v>
      </c>
      <c r="J222" s="91"/>
      <c r="K222" s="70">
        <f t="shared" si="34"/>
        <v>1549</v>
      </c>
      <c r="L222" s="91"/>
      <c r="M222" s="90">
        <f t="shared" si="31"/>
        <v>1549</v>
      </c>
      <c r="N222" s="29"/>
      <c r="O222" s="29"/>
      <c r="P222" s="90">
        <f t="shared" si="33"/>
        <v>1549</v>
      </c>
    </row>
    <row r="223" spans="2:16" ht="35.25" hidden="1" customHeight="1">
      <c r="B223" s="118" t="s">
        <v>206</v>
      </c>
      <c r="C223" s="69" t="s">
        <v>355</v>
      </c>
      <c r="D223" s="69" t="s">
        <v>103</v>
      </c>
      <c r="E223" s="69"/>
      <c r="F223" s="70">
        <v>1549</v>
      </c>
      <c r="G223" s="29"/>
      <c r="H223" s="29"/>
      <c r="I223" s="85">
        <f t="shared" si="32"/>
        <v>1549</v>
      </c>
      <c r="J223" s="91"/>
      <c r="K223" s="70">
        <f t="shared" si="34"/>
        <v>1549</v>
      </c>
      <c r="L223" s="91"/>
      <c r="M223" s="90">
        <f t="shared" si="31"/>
        <v>1549</v>
      </c>
      <c r="N223" s="29"/>
      <c r="O223" s="29"/>
      <c r="P223" s="90">
        <f t="shared" si="33"/>
        <v>1549</v>
      </c>
    </row>
    <row r="224" spans="2:16" ht="35.25" customHeight="1">
      <c r="B224" s="118" t="s">
        <v>805</v>
      </c>
      <c r="C224" s="69" t="s">
        <v>804</v>
      </c>
      <c r="D224" s="69" t="s">
        <v>303</v>
      </c>
      <c r="E224" s="69" t="s">
        <v>191</v>
      </c>
      <c r="F224" s="70"/>
      <c r="G224" s="29"/>
      <c r="H224" s="29"/>
      <c r="I224" s="85"/>
      <c r="J224" s="91"/>
      <c r="K224" s="70"/>
      <c r="L224" s="91"/>
      <c r="M224" s="90"/>
      <c r="N224" s="29">
        <v>357</v>
      </c>
      <c r="O224" s="29"/>
      <c r="P224" s="90">
        <f t="shared" si="33"/>
        <v>357</v>
      </c>
    </row>
    <row r="225" spans="2:16" ht="19.5" customHeight="1">
      <c r="B225" s="156" t="s">
        <v>16</v>
      </c>
      <c r="C225" s="69"/>
      <c r="D225" s="69"/>
      <c r="E225" s="69"/>
      <c r="F225" s="85">
        <f>SUM(F228,F231,F234,F236,F238,F240)+F226</f>
        <v>44948.9</v>
      </c>
      <c r="G225" s="85">
        <f>SUM(G228,G231,G234,G236,G238,G240)+G226</f>
        <v>2300</v>
      </c>
      <c r="H225" s="85"/>
      <c r="I225" s="85">
        <f t="shared" si="32"/>
        <v>47248.9</v>
      </c>
      <c r="J225" s="85">
        <f>J240+J226</f>
        <v>2612.5</v>
      </c>
      <c r="K225" s="85">
        <f>I225+J225</f>
        <v>49861.4</v>
      </c>
      <c r="L225" s="85">
        <f>SUM(L228,L231,L234,L236,L238,L240)+L226</f>
        <v>1100</v>
      </c>
      <c r="M225" s="90">
        <f t="shared" si="31"/>
        <v>50961.4</v>
      </c>
      <c r="N225" s="119">
        <f>N233</f>
        <v>638.79999999999995</v>
      </c>
      <c r="O225" s="119">
        <f>O236</f>
        <v>400</v>
      </c>
      <c r="P225" s="90">
        <f t="shared" si="33"/>
        <v>52000.200000000004</v>
      </c>
    </row>
    <row r="226" spans="2:16" ht="28.5" hidden="1" customHeight="1">
      <c r="B226" s="168" t="s">
        <v>650</v>
      </c>
      <c r="C226" s="73"/>
      <c r="D226" s="72" t="s">
        <v>633</v>
      </c>
      <c r="E226" s="69"/>
      <c r="F226" s="89">
        <f>F227</f>
        <v>0</v>
      </c>
      <c r="G226" s="29"/>
      <c r="H226" s="29"/>
      <c r="I226" s="85">
        <f t="shared" si="32"/>
        <v>0</v>
      </c>
      <c r="J226" s="91">
        <f>J227</f>
        <v>318.5</v>
      </c>
      <c r="K226" s="85">
        <f>I226+J226</f>
        <v>318.5</v>
      </c>
      <c r="L226" s="91"/>
      <c r="M226" s="90">
        <f t="shared" si="31"/>
        <v>318.5</v>
      </c>
      <c r="N226" s="29"/>
      <c r="O226" s="29"/>
      <c r="P226" s="90">
        <f t="shared" si="33"/>
        <v>318.5</v>
      </c>
    </row>
    <row r="227" spans="2:16" ht="30" hidden="1" customHeight="1">
      <c r="B227" s="63" t="s">
        <v>192</v>
      </c>
      <c r="C227" s="73" t="s">
        <v>649</v>
      </c>
      <c r="D227" s="73" t="s">
        <v>633</v>
      </c>
      <c r="E227" s="69"/>
      <c r="F227" s="88"/>
      <c r="G227" s="29"/>
      <c r="H227" s="29"/>
      <c r="I227" s="85">
        <f t="shared" si="32"/>
        <v>0</v>
      </c>
      <c r="J227" s="91">
        <v>318.5</v>
      </c>
      <c r="K227" s="70">
        <f>I227+J227</f>
        <v>318.5</v>
      </c>
      <c r="L227" s="91"/>
      <c r="M227" s="90">
        <f t="shared" si="31"/>
        <v>318.5</v>
      </c>
      <c r="N227" s="29"/>
      <c r="O227" s="29"/>
      <c r="P227" s="90">
        <f t="shared" si="33"/>
        <v>318.5</v>
      </c>
    </row>
    <row r="228" spans="2:16" ht="24" customHeight="1">
      <c r="B228" s="169" t="s">
        <v>42</v>
      </c>
      <c r="C228" s="67"/>
      <c r="D228" s="67" t="s">
        <v>41</v>
      </c>
      <c r="E228" s="69"/>
      <c r="F228" s="85">
        <f>SUM(F229)</f>
        <v>1865</v>
      </c>
      <c r="G228" s="29"/>
      <c r="H228" s="29"/>
      <c r="I228" s="85">
        <f t="shared" si="32"/>
        <v>1865</v>
      </c>
      <c r="J228" s="91"/>
      <c r="K228" s="85">
        <f t="shared" si="34"/>
        <v>1865</v>
      </c>
      <c r="L228" s="90">
        <f>L229</f>
        <v>500</v>
      </c>
      <c r="M228" s="90">
        <f t="shared" si="31"/>
        <v>2365</v>
      </c>
      <c r="N228" s="29"/>
      <c r="O228" s="29"/>
      <c r="P228" s="90">
        <f t="shared" si="33"/>
        <v>2365</v>
      </c>
    </row>
    <row r="229" spans="2:16" ht="31.5" customHeight="1">
      <c r="B229" s="169" t="s">
        <v>372</v>
      </c>
      <c r="C229" s="67" t="s">
        <v>237</v>
      </c>
      <c r="D229" s="67" t="s">
        <v>41</v>
      </c>
      <c r="E229" s="69"/>
      <c r="F229" s="70">
        <f>SUM(F230)</f>
        <v>1865</v>
      </c>
      <c r="G229" s="29"/>
      <c r="H229" s="29"/>
      <c r="I229" s="85">
        <f t="shared" si="32"/>
        <v>1865</v>
      </c>
      <c r="J229" s="91"/>
      <c r="K229" s="70">
        <f t="shared" si="34"/>
        <v>1865</v>
      </c>
      <c r="L229" s="91">
        <f>L230</f>
        <v>500</v>
      </c>
      <c r="M229" s="90">
        <f t="shared" si="31"/>
        <v>2365</v>
      </c>
      <c r="N229" s="29"/>
      <c r="O229" s="29"/>
      <c r="P229" s="90">
        <f t="shared" si="33"/>
        <v>2365</v>
      </c>
    </row>
    <row r="230" spans="2:16" ht="25.5" customHeight="1">
      <c r="B230" s="170" t="s">
        <v>181</v>
      </c>
      <c r="C230" s="69" t="s">
        <v>458</v>
      </c>
      <c r="D230" s="69" t="s">
        <v>41</v>
      </c>
      <c r="E230" s="69"/>
      <c r="F230" s="70">
        <v>1865</v>
      </c>
      <c r="G230" s="29"/>
      <c r="H230" s="29"/>
      <c r="I230" s="85">
        <f t="shared" si="32"/>
        <v>1865</v>
      </c>
      <c r="J230" s="91"/>
      <c r="K230" s="70">
        <f t="shared" si="34"/>
        <v>1865</v>
      </c>
      <c r="L230" s="91">
        <v>500</v>
      </c>
      <c r="M230" s="90">
        <f t="shared" si="31"/>
        <v>2365</v>
      </c>
      <c r="N230" s="29"/>
      <c r="O230" s="29"/>
      <c r="P230" s="90">
        <f t="shared" si="33"/>
        <v>2365</v>
      </c>
    </row>
    <row r="231" spans="2:16" ht="21" customHeight="1">
      <c r="B231" s="156" t="s">
        <v>30</v>
      </c>
      <c r="C231" s="67" t="s">
        <v>239</v>
      </c>
      <c r="D231" s="67" t="s">
        <v>306</v>
      </c>
      <c r="E231" s="67"/>
      <c r="F231" s="85">
        <f>F232</f>
        <v>3000</v>
      </c>
      <c r="G231" s="29"/>
      <c r="H231" s="29"/>
      <c r="I231" s="85">
        <f t="shared" si="32"/>
        <v>3000</v>
      </c>
      <c r="J231" s="91"/>
      <c r="K231" s="70">
        <f t="shared" si="34"/>
        <v>3000</v>
      </c>
      <c r="L231" s="91"/>
      <c r="M231" s="90">
        <f t="shared" si="31"/>
        <v>3000</v>
      </c>
      <c r="N231" s="29"/>
      <c r="O231" s="29"/>
      <c r="P231" s="90">
        <f t="shared" si="33"/>
        <v>3000</v>
      </c>
    </row>
    <row r="232" spans="2:16" ht="24.75" customHeight="1">
      <c r="B232" s="63" t="s">
        <v>307</v>
      </c>
      <c r="C232" s="69" t="s">
        <v>240</v>
      </c>
      <c r="D232" s="69" t="s">
        <v>306</v>
      </c>
      <c r="E232" s="69"/>
      <c r="F232" s="70">
        <v>3000</v>
      </c>
      <c r="G232" s="29"/>
      <c r="H232" s="29"/>
      <c r="I232" s="85">
        <f t="shared" si="32"/>
        <v>3000</v>
      </c>
      <c r="J232" s="91"/>
      <c r="K232" s="70">
        <f t="shared" si="34"/>
        <v>3000</v>
      </c>
      <c r="L232" s="91"/>
      <c r="M232" s="90">
        <f t="shared" si="31"/>
        <v>3000</v>
      </c>
      <c r="N232" s="29"/>
      <c r="O232" s="29"/>
      <c r="P232" s="90">
        <f t="shared" si="33"/>
        <v>3000</v>
      </c>
    </row>
    <row r="233" spans="2:16" ht="24.75" customHeight="1">
      <c r="B233" s="63" t="s">
        <v>795</v>
      </c>
      <c r="C233" s="69" t="s">
        <v>794</v>
      </c>
      <c r="D233" s="69" t="s">
        <v>130</v>
      </c>
      <c r="E233" s="69" t="s">
        <v>191</v>
      </c>
      <c r="F233" s="70"/>
      <c r="G233" s="29"/>
      <c r="H233" s="29"/>
      <c r="I233" s="85"/>
      <c r="J233" s="91"/>
      <c r="K233" s="70"/>
      <c r="L233" s="91"/>
      <c r="M233" s="90"/>
      <c r="N233" s="29">
        <v>638.79999999999995</v>
      </c>
      <c r="O233" s="29"/>
      <c r="P233" s="90">
        <f t="shared" si="33"/>
        <v>638.79999999999995</v>
      </c>
    </row>
    <row r="234" spans="2:16" ht="36.75" customHeight="1">
      <c r="B234" s="157" t="s">
        <v>205</v>
      </c>
      <c r="C234" s="67" t="s">
        <v>340</v>
      </c>
      <c r="D234" s="67" t="s">
        <v>312</v>
      </c>
      <c r="E234" s="67"/>
      <c r="F234" s="85">
        <f>SUM(F235)</f>
        <v>2749</v>
      </c>
      <c r="G234" s="29"/>
      <c r="H234" s="29"/>
      <c r="I234" s="85">
        <f t="shared" si="32"/>
        <v>2749</v>
      </c>
      <c r="J234" s="91"/>
      <c r="K234" s="70">
        <f t="shared" si="34"/>
        <v>2749</v>
      </c>
      <c r="L234" s="91"/>
      <c r="M234" s="90">
        <f t="shared" si="31"/>
        <v>2749</v>
      </c>
      <c r="N234" s="29"/>
      <c r="O234" s="29"/>
      <c r="P234" s="90">
        <f t="shared" si="33"/>
        <v>2749</v>
      </c>
    </row>
    <row r="235" spans="2:16" ht="22.5" customHeight="1">
      <c r="B235" s="118" t="s">
        <v>84</v>
      </c>
      <c r="C235" s="69" t="s">
        <v>340</v>
      </c>
      <c r="D235" s="69" t="s">
        <v>312</v>
      </c>
      <c r="E235" s="69" t="s">
        <v>85</v>
      </c>
      <c r="F235" s="70">
        <v>2749</v>
      </c>
      <c r="G235" s="29"/>
      <c r="H235" s="29"/>
      <c r="I235" s="85">
        <f t="shared" si="32"/>
        <v>2749</v>
      </c>
      <c r="J235" s="91"/>
      <c r="K235" s="70">
        <f t="shared" si="34"/>
        <v>2749</v>
      </c>
      <c r="L235" s="91"/>
      <c r="M235" s="90">
        <f t="shared" si="31"/>
        <v>2749</v>
      </c>
      <c r="N235" s="29"/>
      <c r="O235" s="29"/>
      <c r="P235" s="90">
        <f t="shared" si="33"/>
        <v>2749</v>
      </c>
    </row>
    <row r="236" spans="2:16" ht="24" customHeight="1">
      <c r="B236" s="156" t="s">
        <v>293</v>
      </c>
      <c r="C236" s="67" t="s">
        <v>362</v>
      </c>
      <c r="D236" s="67" t="s">
        <v>327</v>
      </c>
      <c r="E236" s="67"/>
      <c r="F236" s="85">
        <f>SUM(F237)</f>
        <v>2800</v>
      </c>
      <c r="G236" s="29"/>
      <c r="H236" s="29"/>
      <c r="I236" s="85">
        <f t="shared" si="32"/>
        <v>2800</v>
      </c>
      <c r="J236" s="91"/>
      <c r="K236" s="70">
        <f t="shared" si="34"/>
        <v>2800</v>
      </c>
      <c r="L236" s="91"/>
      <c r="M236" s="90">
        <f t="shared" si="31"/>
        <v>2800</v>
      </c>
      <c r="N236" s="29"/>
      <c r="O236" s="119">
        <f>O237</f>
        <v>400</v>
      </c>
      <c r="P236" s="90">
        <f t="shared" si="33"/>
        <v>3200</v>
      </c>
    </row>
    <row r="237" spans="2:16" ht="34.5" customHeight="1">
      <c r="B237" s="63" t="s">
        <v>179</v>
      </c>
      <c r="C237" s="69" t="s">
        <v>363</v>
      </c>
      <c r="D237" s="69" t="s">
        <v>327</v>
      </c>
      <c r="E237" s="69" t="s">
        <v>83</v>
      </c>
      <c r="F237" s="70">
        <v>2800</v>
      </c>
      <c r="G237" s="29"/>
      <c r="H237" s="29"/>
      <c r="I237" s="85">
        <f t="shared" si="32"/>
        <v>2800</v>
      </c>
      <c r="J237" s="91"/>
      <c r="K237" s="70">
        <f t="shared" si="34"/>
        <v>2800</v>
      </c>
      <c r="L237" s="91"/>
      <c r="M237" s="90">
        <f t="shared" si="31"/>
        <v>2800</v>
      </c>
      <c r="N237" s="29"/>
      <c r="O237" s="29">
        <v>400</v>
      </c>
      <c r="P237" s="90">
        <f t="shared" si="33"/>
        <v>3200</v>
      </c>
    </row>
    <row r="238" spans="2:16" ht="27" customHeight="1">
      <c r="B238" s="165" t="s">
        <v>104</v>
      </c>
      <c r="C238" s="67" t="s">
        <v>365</v>
      </c>
      <c r="D238" s="67" t="s">
        <v>326</v>
      </c>
      <c r="E238" s="67"/>
      <c r="F238" s="85">
        <f>SUM(F239)</f>
        <v>0</v>
      </c>
      <c r="G238" s="29"/>
      <c r="H238" s="29"/>
      <c r="I238" s="85">
        <f t="shared" si="32"/>
        <v>0</v>
      </c>
      <c r="J238" s="91"/>
      <c r="K238" s="70">
        <f t="shared" si="34"/>
        <v>0</v>
      </c>
      <c r="L238" s="91"/>
      <c r="M238" s="90">
        <f t="shared" si="31"/>
        <v>0</v>
      </c>
      <c r="N238" s="29"/>
      <c r="O238" s="29"/>
      <c r="P238" s="90">
        <f t="shared" si="33"/>
        <v>0</v>
      </c>
    </row>
    <row r="239" spans="2:16" ht="28.5" customHeight="1">
      <c r="B239" s="24" t="s">
        <v>285</v>
      </c>
      <c r="C239" s="69" t="s">
        <v>365</v>
      </c>
      <c r="D239" s="69" t="s">
        <v>326</v>
      </c>
      <c r="E239" s="69" t="s">
        <v>80</v>
      </c>
      <c r="F239" s="70">
        <v>0</v>
      </c>
      <c r="G239" s="29"/>
      <c r="H239" s="29"/>
      <c r="I239" s="85">
        <f t="shared" si="32"/>
        <v>0</v>
      </c>
      <c r="J239" s="91"/>
      <c r="K239" s="70">
        <f t="shared" si="34"/>
        <v>0</v>
      </c>
      <c r="L239" s="91"/>
      <c r="M239" s="90">
        <f t="shared" si="31"/>
        <v>0</v>
      </c>
      <c r="N239" s="29"/>
      <c r="O239" s="29"/>
      <c r="P239" s="90">
        <f t="shared" si="33"/>
        <v>0</v>
      </c>
    </row>
    <row r="240" spans="2:16" ht="47.25" customHeight="1">
      <c r="B240" s="157" t="s">
        <v>169</v>
      </c>
      <c r="C240" s="67"/>
      <c r="D240" s="67" t="s">
        <v>168</v>
      </c>
      <c r="E240" s="67"/>
      <c r="F240" s="85">
        <f>SUM(F241)+F253</f>
        <v>34534.9</v>
      </c>
      <c r="G240" s="85">
        <f t="shared" ref="G240" si="35">SUM(G241)+G253</f>
        <v>2300</v>
      </c>
      <c r="H240" s="85"/>
      <c r="I240" s="85">
        <f t="shared" si="32"/>
        <v>36834.9</v>
      </c>
      <c r="J240" s="85">
        <f>J253</f>
        <v>2294</v>
      </c>
      <c r="K240" s="85">
        <f>I240+J240</f>
        <v>39128.9</v>
      </c>
      <c r="L240" s="90">
        <f>L241</f>
        <v>600</v>
      </c>
      <c r="M240" s="90">
        <f t="shared" si="31"/>
        <v>39728.9</v>
      </c>
      <c r="N240" s="29"/>
      <c r="O240" s="119">
        <f>O253</f>
        <v>450</v>
      </c>
      <c r="P240" s="90">
        <f t="shared" si="33"/>
        <v>40178.9</v>
      </c>
    </row>
    <row r="241" spans="2:16" ht="41.25" customHeight="1">
      <c r="B241" s="165" t="s">
        <v>281</v>
      </c>
      <c r="C241" s="67"/>
      <c r="D241" s="67" t="s">
        <v>105</v>
      </c>
      <c r="E241" s="67"/>
      <c r="F241" s="85">
        <f>F242</f>
        <v>34534.9</v>
      </c>
      <c r="G241" s="85">
        <f t="shared" ref="G241:K241" si="36">G242</f>
        <v>0</v>
      </c>
      <c r="H241" s="85"/>
      <c r="I241" s="85">
        <f t="shared" si="32"/>
        <v>34534.9</v>
      </c>
      <c r="J241" s="85"/>
      <c r="K241" s="85">
        <f t="shared" si="36"/>
        <v>34534.9</v>
      </c>
      <c r="L241" s="90">
        <f>L253</f>
        <v>600</v>
      </c>
      <c r="M241" s="90">
        <f t="shared" si="31"/>
        <v>35134.9</v>
      </c>
      <c r="N241" s="29"/>
      <c r="O241" s="29"/>
      <c r="P241" s="90">
        <f t="shared" si="33"/>
        <v>35134.9</v>
      </c>
    </row>
    <row r="242" spans="2:16" ht="22.5" customHeight="1">
      <c r="B242" s="156" t="s">
        <v>16</v>
      </c>
      <c r="C242" s="67" t="s">
        <v>238</v>
      </c>
      <c r="D242" s="67" t="s">
        <v>105</v>
      </c>
      <c r="E242" s="67"/>
      <c r="F242" s="85">
        <f>SUM(F243,F248)</f>
        <v>34534.9</v>
      </c>
      <c r="G242" s="29"/>
      <c r="H242" s="29"/>
      <c r="I242" s="85">
        <f t="shared" si="32"/>
        <v>34534.9</v>
      </c>
      <c r="J242" s="91"/>
      <c r="K242" s="85">
        <f t="shared" si="34"/>
        <v>34534.9</v>
      </c>
      <c r="L242" s="90"/>
      <c r="M242" s="90">
        <f t="shared" si="31"/>
        <v>34534.9</v>
      </c>
      <c r="N242" s="29"/>
      <c r="O242" s="29"/>
      <c r="P242" s="90">
        <f t="shared" si="33"/>
        <v>34534.9</v>
      </c>
    </row>
    <row r="243" spans="2:16" ht="24.75" hidden="1" customHeight="1">
      <c r="B243" s="157" t="s">
        <v>70</v>
      </c>
      <c r="C243" s="67" t="s">
        <v>256</v>
      </c>
      <c r="D243" s="67" t="s">
        <v>105</v>
      </c>
      <c r="E243" s="67"/>
      <c r="F243" s="85">
        <f>SUM(F244,F246)</f>
        <v>23910.9</v>
      </c>
      <c r="G243" s="29"/>
      <c r="H243" s="29"/>
      <c r="I243" s="85">
        <f t="shared" si="32"/>
        <v>23910.9</v>
      </c>
      <c r="J243" s="91"/>
      <c r="K243" s="85">
        <f t="shared" si="34"/>
        <v>23910.9</v>
      </c>
      <c r="L243" s="90"/>
      <c r="M243" s="90">
        <f t="shared" si="31"/>
        <v>23910.9</v>
      </c>
      <c r="N243" s="29"/>
      <c r="O243" s="29"/>
      <c r="P243" s="90">
        <f t="shared" si="33"/>
        <v>23910.9</v>
      </c>
    </row>
    <row r="244" spans="2:16" ht="42" hidden="1" customHeight="1">
      <c r="B244" s="167" t="s">
        <v>73</v>
      </c>
      <c r="C244" s="69" t="s">
        <v>448</v>
      </c>
      <c r="D244" s="69" t="s">
        <v>105</v>
      </c>
      <c r="E244" s="69"/>
      <c r="F244" s="70">
        <f>SUM(F245)</f>
        <v>2043.9</v>
      </c>
      <c r="G244" s="29"/>
      <c r="H244" s="29"/>
      <c r="I244" s="85">
        <f t="shared" si="32"/>
        <v>2043.9</v>
      </c>
      <c r="J244" s="91"/>
      <c r="K244" s="70">
        <f t="shared" si="34"/>
        <v>2043.9</v>
      </c>
      <c r="L244" s="90"/>
      <c r="M244" s="90">
        <f t="shared" si="31"/>
        <v>2043.9</v>
      </c>
      <c r="N244" s="29"/>
      <c r="O244" s="29"/>
      <c r="P244" s="90">
        <f t="shared" si="33"/>
        <v>2043.9</v>
      </c>
    </row>
    <row r="245" spans="2:16" ht="21.75" hidden="1" customHeight="1">
      <c r="B245" s="167" t="s">
        <v>314</v>
      </c>
      <c r="C245" s="69" t="s">
        <v>448</v>
      </c>
      <c r="D245" s="69" t="s">
        <v>105</v>
      </c>
      <c r="E245" s="69" t="s">
        <v>313</v>
      </c>
      <c r="F245" s="70">
        <v>2043.9</v>
      </c>
      <c r="G245" s="29"/>
      <c r="H245" s="29"/>
      <c r="I245" s="85">
        <f t="shared" si="32"/>
        <v>2043.9</v>
      </c>
      <c r="J245" s="91"/>
      <c r="K245" s="70">
        <f t="shared" si="34"/>
        <v>2043.9</v>
      </c>
      <c r="L245" s="90"/>
      <c r="M245" s="90">
        <f t="shared" si="31"/>
        <v>2043.9</v>
      </c>
      <c r="N245" s="29"/>
      <c r="O245" s="29"/>
      <c r="P245" s="90">
        <f t="shared" si="33"/>
        <v>2043.9</v>
      </c>
    </row>
    <row r="246" spans="2:16" ht="41.25" hidden="1" customHeight="1">
      <c r="B246" s="167" t="s">
        <v>74</v>
      </c>
      <c r="C246" s="74" t="s">
        <v>366</v>
      </c>
      <c r="D246" s="74" t="s">
        <v>105</v>
      </c>
      <c r="E246" s="74"/>
      <c r="F246" s="70">
        <f>SUM(F247)</f>
        <v>21867</v>
      </c>
      <c r="G246" s="29"/>
      <c r="H246" s="29"/>
      <c r="I246" s="85">
        <f t="shared" si="32"/>
        <v>21867</v>
      </c>
      <c r="J246" s="91"/>
      <c r="K246" s="70">
        <f t="shared" si="34"/>
        <v>21867</v>
      </c>
      <c r="L246" s="90"/>
      <c r="M246" s="90">
        <f t="shared" si="31"/>
        <v>21867</v>
      </c>
      <c r="N246" s="29"/>
      <c r="O246" s="29"/>
      <c r="P246" s="90">
        <f t="shared" si="33"/>
        <v>21867</v>
      </c>
    </row>
    <row r="247" spans="2:16" ht="23.25" hidden="1" customHeight="1">
      <c r="B247" s="167" t="s">
        <v>314</v>
      </c>
      <c r="C247" s="74" t="s">
        <v>366</v>
      </c>
      <c r="D247" s="74" t="s">
        <v>105</v>
      </c>
      <c r="E247" s="74" t="s">
        <v>313</v>
      </c>
      <c r="F247" s="88">
        <v>21867</v>
      </c>
      <c r="G247" s="29"/>
      <c r="H247" s="29"/>
      <c r="I247" s="85">
        <f t="shared" si="32"/>
        <v>21867</v>
      </c>
      <c r="J247" s="91"/>
      <c r="K247" s="70">
        <f t="shared" si="34"/>
        <v>21867</v>
      </c>
      <c r="L247" s="90"/>
      <c r="M247" s="90">
        <f t="shared" si="31"/>
        <v>21867</v>
      </c>
      <c r="N247" s="29"/>
      <c r="O247" s="29"/>
      <c r="P247" s="90">
        <f t="shared" si="33"/>
        <v>21867</v>
      </c>
    </row>
    <row r="248" spans="2:16" ht="21" hidden="1" customHeight="1">
      <c r="B248" s="157" t="s">
        <v>76</v>
      </c>
      <c r="C248" s="67" t="s">
        <v>341</v>
      </c>
      <c r="D248" s="67" t="s">
        <v>105</v>
      </c>
      <c r="E248" s="67"/>
      <c r="F248" s="85">
        <f>SUM(F249,F251)</f>
        <v>10624</v>
      </c>
      <c r="G248" s="29"/>
      <c r="H248" s="29"/>
      <c r="I248" s="85">
        <f t="shared" si="32"/>
        <v>10624</v>
      </c>
      <c r="J248" s="91"/>
      <c r="K248" s="70">
        <f t="shared" si="34"/>
        <v>10624</v>
      </c>
      <c r="L248" s="90"/>
      <c r="M248" s="90">
        <f t="shared" si="31"/>
        <v>10624</v>
      </c>
      <c r="N248" s="29"/>
      <c r="O248" s="29"/>
      <c r="P248" s="90">
        <f t="shared" si="33"/>
        <v>10624</v>
      </c>
    </row>
    <row r="249" spans="2:16" ht="37.5" hidden="1" customHeight="1">
      <c r="B249" s="167" t="s">
        <v>72</v>
      </c>
      <c r="C249" s="69" t="s">
        <v>449</v>
      </c>
      <c r="D249" s="69" t="s">
        <v>105</v>
      </c>
      <c r="E249" s="69"/>
      <c r="F249" s="70">
        <f>SUM(F250)</f>
        <v>2491</v>
      </c>
      <c r="G249" s="29"/>
      <c r="H249" s="29"/>
      <c r="I249" s="85">
        <f t="shared" si="32"/>
        <v>2491</v>
      </c>
      <c r="J249" s="91"/>
      <c r="K249" s="70">
        <f t="shared" si="34"/>
        <v>2491</v>
      </c>
      <c r="L249" s="90"/>
      <c r="M249" s="90">
        <f t="shared" si="31"/>
        <v>2491</v>
      </c>
      <c r="N249" s="29"/>
      <c r="O249" s="29"/>
      <c r="P249" s="90">
        <f t="shared" si="33"/>
        <v>2491</v>
      </c>
    </row>
    <row r="250" spans="2:16" ht="23.25" hidden="1" customHeight="1">
      <c r="B250" s="167" t="s">
        <v>314</v>
      </c>
      <c r="C250" s="69" t="s">
        <v>449</v>
      </c>
      <c r="D250" s="69" t="s">
        <v>105</v>
      </c>
      <c r="E250" s="69" t="s">
        <v>313</v>
      </c>
      <c r="F250" s="70">
        <v>2491</v>
      </c>
      <c r="G250" s="29"/>
      <c r="H250" s="29"/>
      <c r="I250" s="85">
        <f t="shared" si="32"/>
        <v>2491</v>
      </c>
      <c r="J250" s="91"/>
      <c r="K250" s="70">
        <f t="shared" si="34"/>
        <v>2491</v>
      </c>
      <c r="L250" s="90"/>
      <c r="M250" s="90">
        <f t="shared" si="31"/>
        <v>2491</v>
      </c>
      <c r="N250" s="29"/>
      <c r="O250" s="29"/>
      <c r="P250" s="90">
        <f t="shared" si="33"/>
        <v>2491</v>
      </c>
    </row>
    <row r="251" spans="2:16" ht="44.25" hidden="1" customHeight="1">
      <c r="B251" s="167" t="s">
        <v>726</v>
      </c>
      <c r="C251" s="74" t="s">
        <v>367</v>
      </c>
      <c r="D251" s="74" t="s">
        <v>105</v>
      </c>
      <c r="E251" s="74"/>
      <c r="F251" s="70">
        <f>SUM(F252)</f>
        <v>8133</v>
      </c>
      <c r="G251" s="29"/>
      <c r="H251" s="29"/>
      <c r="I251" s="85">
        <f t="shared" si="32"/>
        <v>8133</v>
      </c>
      <c r="J251" s="91"/>
      <c r="K251" s="70">
        <f t="shared" si="34"/>
        <v>8133</v>
      </c>
      <c r="L251" s="90"/>
      <c r="M251" s="90">
        <f t="shared" si="31"/>
        <v>8133</v>
      </c>
      <c r="N251" s="29"/>
      <c r="O251" s="29"/>
      <c r="P251" s="90">
        <f t="shared" si="33"/>
        <v>8133</v>
      </c>
    </row>
    <row r="252" spans="2:16" ht="27.75" hidden="1" customHeight="1">
      <c r="B252" s="167" t="s">
        <v>314</v>
      </c>
      <c r="C252" s="74" t="s">
        <v>367</v>
      </c>
      <c r="D252" s="74" t="s">
        <v>105</v>
      </c>
      <c r="E252" s="74" t="s">
        <v>313</v>
      </c>
      <c r="F252" s="88">
        <v>8133</v>
      </c>
      <c r="G252" s="29"/>
      <c r="H252" s="29"/>
      <c r="I252" s="85">
        <f t="shared" si="32"/>
        <v>8133</v>
      </c>
      <c r="J252" s="91"/>
      <c r="K252" s="70">
        <f t="shared" si="34"/>
        <v>8133</v>
      </c>
      <c r="L252" s="90"/>
      <c r="M252" s="90">
        <f t="shared" si="31"/>
        <v>8133</v>
      </c>
      <c r="N252" s="29"/>
      <c r="O252" s="29"/>
      <c r="P252" s="90">
        <f t="shared" si="33"/>
        <v>8133</v>
      </c>
    </row>
    <row r="253" spans="2:16" ht="24" customHeight="1">
      <c r="B253" s="54" t="s">
        <v>668</v>
      </c>
      <c r="C253" s="71" t="s">
        <v>664</v>
      </c>
      <c r="D253" s="71" t="s">
        <v>667</v>
      </c>
      <c r="E253" s="65"/>
      <c r="F253" s="89">
        <f>F254</f>
        <v>0</v>
      </c>
      <c r="G253" s="89">
        <f t="shared" ref="G253" si="37">G254</f>
        <v>2300</v>
      </c>
      <c r="H253" s="89"/>
      <c r="I253" s="85">
        <f t="shared" si="32"/>
        <v>2300</v>
      </c>
      <c r="J253" s="89">
        <f>J254</f>
        <v>2294</v>
      </c>
      <c r="K253" s="89">
        <f>I253+J253</f>
        <v>4594</v>
      </c>
      <c r="L253" s="90">
        <f>L254</f>
        <v>600</v>
      </c>
      <c r="M253" s="90">
        <f t="shared" si="31"/>
        <v>5194</v>
      </c>
      <c r="N253" s="29"/>
      <c r="O253" s="29">
        <f>O254</f>
        <v>450</v>
      </c>
      <c r="P253" s="90">
        <f t="shared" si="33"/>
        <v>5644</v>
      </c>
    </row>
    <row r="254" spans="2:16" ht="31.5" customHeight="1">
      <c r="B254" s="55" t="s">
        <v>669</v>
      </c>
      <c r="C254" s="74" t="s">
        <v>759</v>
      </c>
      <c r="D254" s="74" t="s">
        <v>667</v>
      </c>
      <c r="E254" s="74" t="s">
        <v>670</v>
      </c>
      <c r="F254" s="86">
        <v>0</v>
      </c>
      <c r="G254" s="29">
        <v>2300</v>
      </c>
      <c r="H254" s="29"/>
      <c r="I254" s="85">
        <f t="shared" si="32"/>
        <v>2300</v>
      </c>
      <c r="J254" s="91">
        <v>2294</v>
      </c>
      <c r="K254" s="70">
        <f>I254+J254</f>
        <v>4594</v>
      </c>
      <c r="L254" s="90">
        <v>600</v>
      </c>
      <c r="M254" s="90">
        <f t="shared" si="31"/>
        <v>5194</v>
      </c>
      <c r="N254" s="29"/>
      <c r="O254" s="29">
        <v>450</v>
      </c>
      <c r="P254" s="90">
        <f t="shared" si="33"/>
        <v>5644</v>
      </c>
    </row>
  </sheetData>
  <mergeCells count="7">
    <mergeCell ref="F2:P2"/>
    <mergeCell ref="B4:P4"/>
    <mergeCell ref="F8:K8"/>
    <mergeCell ref="F6:M6"/>
    <mergeCell ref="B7:P7"/>
    <mergeCell ref="C5:P5"/>
    <mergeCell ref="C3:P3"/>
  </mergeCells>
  <phoneticPr fontId="4" type="noConversion"/>
  <pageMargins left="0.19685039370078741" right="0" top="0.59055118110236227" bottom="0" header="0.51181102362204722" footer="0.51181102362204722"/>
  <pageSetup paperSize="9" scale="80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0"/>
  <sheetViews>
    <sheetView tabSelected="1" topLeftCell="A4" workbookViewId="0">
      <selection activeCell="N13" sqref="N13"/>
    </sheetView>
  </sheetViews>
  <sheetFormatPr defaultRowHeight="12.75"/>
  <cols>
    <col min="2" max="2" width="40.85546875" customWidth="1"/>
    <col min="3" max="3" width="16.42578125" hidden="1" customWidth="1"/>
    <col min="4" max="4" width="15" hidden="1" customWidth="1"/>
    <col min="5" max="5" width="12.85546875" customWidth="1"/>
    <col min="6" max="6" width="6.28515625" style="1" hidden="1" customWidth="1"/>
    <col min="7" max="7" width="14.85546875" hidden="1" customWidth="1"/>
    <col min="8" max="8" width="7.140625" hidden="1" customWidth="1"/>
    <col min="9" max="10" width="0" hidden="1" customWidth="1"/>
    <col min="11" max="12" width="9.140625" style="204"/>
    <col min="13" max="13" width="12" style="205" customWidth="1"/>
  </cols>
  <sheetData>
    <row r="2" spans="1:13">
      <c r="A2" s="35"/>
      <c r="B2" s="35"/>
      <c r="C2" s="35"/>
      <c r="D2" s="281" t="s">
        <v>756</v>
      </c>
      <c r="E2" s="281"/>
      <c r="F2" s="276"/>
      <c r="G2" s="276"/>
      <c r="H2" s="276"/>
      <c r="I2" s="276"/>
      <c r="J2" s="276"/>
      <c r="K2" s="241"/>
      <c r="L2" s="241"/>
      <c r="M2" s="241"/>
    </row>
    <row r="3" spans="1:13" ht="69.75" customHeight="1">
      <c r="A3" s="185"/>
      <c r="B3" s="184"/>
      <c r="C3" s="265" t="s">
        <v>806</v>
      </c>
      <c r="D3" s="265"/>
      <c r="E3" s="265"/>
      <c r="F3" s="265"/>
      <c r="G3" s="241"/>
      <c r="H3" s="241"/>
      <c r="I3" s="241"/>
      <c r="J3" s="241"/>
      <c r="K3" s="241"/>
      <c r="L3" s="241"/>
      <c r="M3" s="241"/>
    </row>
    <row r="4" spans="1:13">
      <c r="D4" s="301" t="s">
        <v>762</v>
      </c>
      <c r="E4" s="301"/>
      <c r="F4" s="301"/>
      <c r="G4" s="241"/>
      <c r="H4" s="241"/>
      <c r="I4" s="241"/>
      <c r="J4" s="241"/>
      <c r="K4" s="241"/>
      <c r="L4" s="241"/>
      <c r="M4" s="241"/>
    </row>
    <row r="5" spans="1:13" ht="51.75" customHeight="1">
      <c r="C5" s="265" t="s">
        <v>802</v>
      </c>
      <c r="D5" s="265"/>
      <c r="E5" s="265"/>
      <c r="F5" s="265"/>
      <c r="G5" s="285"/>
      <c r="H5" s="285"/>
      <c r="I5" s="285"/>
      <c r="J5" s="285"/>
      <c r="K5" s="285"/>
      <c r="L5" s="285"/>
      <c r="M5" s="285"/>
    </row>
    <row r="6" spans="1:13" ht="21" customHeight="1">
      <c r="A6" s="289"/>
      <c r="B6" s="289"/>
      <c r="C6" s="289"/>
      <c r="D6" s="289"/>
      <c r="E6" s="186"/>
      <c r="F6" s="23" t="s">
        <v>187</v>
      </c>
    </row>
    <row r="7" spans="1:13" ht="43.5" customHeight="1">
      <c r="A7" s="299" t="s">
        <v>757</v>
      </c>
      <c r="B7" s="299"/>
      <c r="C7" s="299"/>
      <c r="D7" s="299"/>
      <c r="E7" s="299"/>
      <c r="F7" s="300"/>
      <c r="G7" s="241"/>
      <c r="H7" s="241"/>
      <c r="I7" s="241"/>
      <c r="J7" s="241"/>
      <c r="K7" s="241"/>
      <c r="L7" s="241"/>
      <c r="M7" s="241"/>
    </row>
    <row r="8" spans="1:13" ht="19.5" customHeight="1">
      <c r="A8" s="8"/>
      <c r="B8" s="8"/>
      <c r="C8" s="292" t="s">
        <v>297</v>
      </c>
      <c r="D8" s="292"/>
      <c r="E8" s="293"/>
      <c r="F8" s="239"/>
    </row>
    <row r="9" spans="1:13" ht="18.75" customHeight="1">
      <c r="A9" s="290" t="s">
        <v>170</v>
      </c>
      <c r="B9" s="290" t="s">
        <v>173</v>
      </c>
      <c r="C9" s="187" t="s">
        <v>761</v>
      </c>
      <c r="D9" s="91" t="s">
        <v>751</v>
      </c>
      <c r="E9" s="302" t="s">
        <v>761</v>
      </c>
      <c r="F9" s="303"/>
      <c r="G9" s="198"/>
      <c r="H9" s="198"/>
      <c r="I9" s="198"/>
      <c r="J9" s="198"/>
      <c r="K9" s="173" t="s">
        <v>751</v>
      </c>
      <c r="L9" s="207" t="s">
        <v>751</v>
      </c>
      <c r="M9" s="202" t="s">
        <v>761</v>
      </c>
    </row>
    <row r="10" spans="1:13" ht="24.75" customHeight="1">
      <c r="A10" s="291"/>
      <c r="B10" s="291"/>
      <c r="C10" s="188"/>
      <c r="D10" s="188"/>
      <c r="E10" s="303"/>
      <c r="F10" s="303"/>
      <c r="G10" s="198"/>
      <c r="H10" s="198"/>
      <c r="I10" s="198"/>
      <c r="J10" s="198"/>
      <c r="K10" s="203"/>
      <c r="L10" s="208"/>
      <c r="M10" s="206"/>
    </row>
    <row r="11" spans="1:13" ht="43.5" customHeight="1">
      <c r="A11" s="5">
        <v>1</v>
      </c>
      <c r="B11" s="16" t="s">
        <v>185</v>
      </c>
      <c r="C11" s="173">
        <v>2300</v>
      </c>
      <c r="D11" s="173">
        <f>D15</f>
        <v>2294</v>
      </c>
      <c r="E11" s="294">
        <f>C11+D11</f>
        <v>4594</v>
      </c>
      <c r="F11" s="295"/>
      <c r="G11" s="188"/>
      <c r="H11" s="188"/>
      <c r="I11" s="188"/>
      <c r="J11" s="188"/>
      <c r="K11" s="201"/>
      <c r="L11" s="201"/>
      <c r="M11" s="173">
        <f>E11+K11</f>
        <v>4594</v>
      </c>
    </row>
    <row r="12" spans="1:13" ht="43.5" customHeight="1">
      <c r="A12" s="5">
        <v>2</v>
      </c>
      <c r="B12" s="16" t="s">
        <v>778</v>
      </c>
      <c r="C12" s="173"/>
      <c r="D12" s="173"/>
      <c r="E12" s="297">
        <v>0</v>
      </c>
      <c r="F12" s="298"/>
      <c r="G12" s="188"/>
      <c r="H12" s="188"/>
      <c r="I12" s="188"/>
      <c r="J12" s="188"/>
      <c r="K12" s="201">
        <v>450</v>
      </c>
      <c r="L12" s="201">
        <v>450</v>
      </c>
      <c r="M12" s="173">
        <f t="shared" ref="M12:M14" si="0">E12+K12</f>
        <v>450</v>
      </c>
    </row>
    <row r="13" spans="1:13" ht="43.5" customHeight="1">
      <c r="A13" s="5">
        <v>3</v>
      </c>
      <c r="B13" s="16" t="s">
        <v>780</v>
      </c>
      <c r="C13" s="200"/>
      <c r="D13" s="200"/>
      <c r="E13" s="196">
        <v>0</v>
      </c>
      <c r="F13" s="197"/>
      <c r="G13" s="199"/>
      <c r="H13" s="199"/>
      <c r="I13" s="199"/>
      <c r="J13" s="199"/>
      <c r="K13" s="201">
        <v>50</v>
      </c>
      <c r="L13" s="201"/>
      <c r="M13" s="200">
        <f>K13</f>
        <v>50</v>
      </c>
    </row>
    <row r="14" spans="1:13" ht="30.75" customHeight="1">
      <c r="A14" s="5">
        <v>3</v>
      </c>
      <c r="B14" s="16" t="s">
        <v>779</v>
      </c>
      <c r="C14" s="173"/>
      <c r="D14" s="173"/>
      <c r="E14" s="297">
        <v>0</v>
      </c>
      <c r="F14" s="298"/>
      <c r="G14" s="188"/>
      <c r="H14" s="188"/>
      <c r="I14" s="188"/>
      <c r="J14" s="188"/>
      <c r="K14" s="201">
        <v>100</v>
      </c>
      <c r="L14" s="201"/>
      <c r="M14" s="173">
        <f t="shared" si="0"/>
        <v>100</v>
      </c>
    </row>
    <row r="15" spans="1:13" ht="37.5" customHeight="1">
      <c r="A15" s="288" t="s">
        <v>17</v>
      </c>
      <c r="B15" s="288"/>
      <c r="C15" s="189">
        <f>SUM(C11:C14)</f>
        <v>2300</v>
      </c>
      <c r="D15" s="189">
        <v>2294</v>
      </c>
      <c r="E15" s="296">
        <f>C15+D15</f>
        <v>4594</v>
      </c>
      <c r="F15" s="295"/>
      <c r="G15" s="198"/>
      <c r="H15" s="198"/>
      <c r="I15" s="198"/>
      <c r="J15" s="198"/>
      <c r="K15" s="202">
        <f>K12+K14+K13</f>
        <v>600</v>
      </c>
      <c r="L15" s="202">
        <f>L12+L14+L13</f>
        <v>450</v>
      </c>
      <c r="M15" s="189">
        <f>E15+K15+L15</f>
        <v>5644</v>
      </c>
    </row>
    <row r="16" spans="1:13">
      <c r="A16" s="7"/>
      <c r="B16" s="7"/>
      <c r="C16" s="107"/>
      <c r="D16" s="83"/>
      <c r="E16" s="83"/>
      <c r="F16" s="108"/>
    </row>
    <row r="17" spans="1:3">
      <c r="A17" s="7"/>
      <c r="B17" s="7"/>
      <c r="C17" s="7"/>
    </row>
    <row r="18" spans="1:3">
      <c r="A18" s="7"/>
      <c r="B18" s="7"/>
      <c r="C18" s="7"/>
    </row>
    <row r="19" spans="1:3">
      <c r="A19" s="7"/>
      <c r="B19" s="7"/>
      <c r="C19" s="7"/>
    </row>
    <row r="20" spans="1:3">
      <c r="A20" s="7"/>
      <c r="B20" s="7"/>
      <c r="C20" s="7"/>
    </row>
    <row r="21" spans="1:3">
      <c r="A21" s="7"/>
      <c r="B21" s="7"/>
      <c r="C21" s="7"/>
    </row>
    <row r="22" spans="1:3">
      <c r="A22" s="7"/>
      <c r="B22" s="7"/>
      <c r="C22" s="7"/>
    </row>
    <row r="23" spans="1:3">
      <c r="A23" s="7"/>
      <c r="B23" s="7"/>
      <c r="C23" s="7"/>
    </row>
    <row r="24" spans="1:3">
      <c r="A24" s="7"/>
      <c r="B24" s="7"/>
      <c r="C24" s="7"/>
    </row>
    <row r="25" spans="1:3">
      <c r="A25" s="7"/>
      <c r="B25" s="7"/>
      <c r="C25" s="7"/>
    </row>
    <row r="26" spans="1:3">
      <c r="A26" s="7"/>
      <c r="B26" s="7"/>
      <c r="C26" s="7"/>
    </row>
    <row r="27" spans="1:3">
      <c r="A27" s="7"/>
      <c r="B27" s="7"/>
      <c r="C27" s="7"/>
    </row>
    <row r="28" spans="1:3">
      <c r="A28" s="7"/>
      <c r="B28" s="7"/>
      <c r="C28" s="7"/>
    </row>
    <row r="29" spans="1:3">
      <c r="A29" s="7"/>
      <c r="B29" s="7"/>
      <c r="C29" s="7"/>
    </row>
    <row r="30" spans="1:3">
      <c r="A30" s="7"/>
      <c r="B30" s="7"/>
      <c r="C30" s="7"/>
    </row>
  </sheetData>
  <mergeCells count="16">
    <mergeCell ref="D2:M2"/>
    <mergeCell ref="A15:B15"/>
    <mergeCell ref="A6:D6"/>
    <mergeCell ref="B9:B10"/>
    <mergeCell ref="A9:A10"/>
    <mergeCell ref="C8:F8"/>
    <mergeCell ref="E11:F11"/>
    <mergeCell ref="E15:F15"/>
    <mergeCell ref="E12:F12"/>
    <mergeCell ref="E14:F14"/>
    <mergeCell ref="C5:M5"/>
    <mergeCell ref="C3:M3"/>
    <mergeCell ref="A7:M7"/>
    <mergeCell ref="D4:M4"/>
    <mergeCell ref="E9:F9"/>
    <mergeCell ref="E10:F10"/>
  </mergeCells>
  <phoneticPr fontId="4" type="noConversion"/>
  <pageMargins left="0.78740157480314965" right="0.39370078740157483" top="0.98425196850393704" bottom="0.98425196850393704" header="0.51181102362204722" footer="0.51181102362204722"/>
  <pageSetup paperSize="9" scale="9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</vt:lpstr>
      <vt:lpstr>вед</vt:lpstr>
      <vt:lpstr>фун</vt:lpstr>
      <vt:lpstr>прог</vt:lpstr>
      <vt:lpstr>ин м.б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Дзиова</dc:creator>
  <cp:lastModifiedBy>Дзиова</cp:lastModifiedBy>
  <cp:lastPrinted>2021-11-10T09:49:30Z</cp:lastPrinted>
  <dcterms:created xsi:type="dcterms:W3CDTF">1996-10-14T23:33:28Z</dcterms:created>
  <dcterms:modified xsi:type="dcterms:W3CDTF">2021-11-16T08:38:58Z</dcterms:modified>
</cp:coreProperties>
</file>