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11.xml" ContentType="application/vnd.openxmlformats-officedocument.spreadsheetml.revisionLo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workbookProtection lockRevision="1"/>
  <bookViews>
    <workbookView xWindow="120" yWindow="120" windowWidth="19830" windowHeight="9120" tabRatio="858"/>
  </bookViews>
  <sheets>
    <sheet name="нормативы пр.1" sheetId="1" r:id="rId1"/>
    <sheet name="д.24-26 (2)" sheetId="2" r:id="rId2"/>
    <sheet name="вед24-26 (2)" sheetId="3" r:id="rId3"/>
    <sheet name="фун24-26 (2)" sheetId="4" r:id="rId4"/>
    <sheet name="пр24-26" sheetId="5" r:id="rId5"/>
    <sheet name="дот24-26" sheetId="6" r:id="rId6"/>
    <sheet name="вус24-26" sheetId="7" r:id="rId7"/>
    <sheet name="заим24-26" sheetId="8" r:id="rId8"/>
    <sheet name="вне.заим24-26" sheetId="9" r:id="rId9"/>
    <sheet name="гара24-26" sheetId="10" r:id="rId10"/>
    <sheet name="ист24-26" sheetId="11" r:id="rId11"/>
    <sheet name="фун24-26" sheetId="12" state="hidden" r:id="rId12"/>
  </sheets>
  <definedNames>
    <definedName name="_xlnm._FilterDatabase" localSheetId="11" hidden="1">'фун24-26'!$D$1:$D$368</definedName>
    <definedName name="_xlnm._FilterDatabase" localSheetId="3" hidden="1">'фун24-26 (2)'!$D$1:$D$455</definedName>
    <definedName name="Z_1201EF33_C3B2_45F9_B4A2_FF370EB2FDAD_.wvu.Cols" localSheetId="6" hidden="1">'вус24-26'!$F:$F</definedName>
    <definedName name="Z_1201EF33_C3B2_45F9_B4A2_FF370EB2FDAD_.wvu.FilterData" localSheetId="11" hidden="1">'фун24-26'!$D$1:$D$368</definedName>
    <definedName name="Z_1201EF33_C3B2_45F9_B4A2_FF370EB2FDAD_.wvu.FilterData" localSheetId="3" hidden="1">'фун24-26 (2)'!$D$1:$D$455</definedName>
    <definedName name="Z_1201EF33_C3B2_45F9_B4A2_FF370EB2FDAD_.wvu.Rows" localSheetId="2" hidden="1">'вед24-26 (2)'!$5:$5,'вед24-26 (2)'!$36:$39,'вед24-26 (2)'!$142:$147,'вед24-26 (2)'!$161:$162,'вед24-26 (2)'!$186:$186,'вед24-26 (2)'!$189:$192,'вед24-26 (2)'!$198:$201,'вед24-26 (2)'!$220:$223,'вед24-26 (2)'!$225:$231,'вед24-26 (2)'!$235:$239,'вед24-26 (2)'!$257:$259,'вед24-26 (2)'!$295:$297,'вед24-26 (2)'!$299:$302,'вед24-26 (2)'!$331:$332,'вед24-26 (2)'!$338:$339,'вед24-26 (2)'!$343:$344,'вед24-26 (2)'!$353:$355,'вед24-26 (2)'!$363:$364,'вед24-26 (2)'!$367:$369,'вед24-26 (2)'!$373:$377,'вед24-26 (2)'!$380:$382,'вед24-26 (2)'!$389:$390</definedName>
    <definedName name="Z_1201EF33_C3B2_45F9_B4A2_FF370EB2FDAD_.wvu.Rows" localSheetId="1" hidden="1">'д.24-26 (2)'!$15:$16,'д.24-26 (2)'!$18:$19,'д.24-26 (2)'!$21:$22,'д.24-26 (2)'!$24:$25,'д.24-26 (2)'!$55:$55,'д.24-26 (2)'!$58:$58,'д.24-26 (2)'!$78:$78,'д.24-26 (2)'!$89:$89</definedName>
    <definedName name="Z_1201EF33_C3B2_45F9_B4A2_FF370EB2FDAD_.wvu.Rows" localSheetId="10" hidden="1">'ист24-26'!$9:$18</definedName>
    <definedName name="Z_1201EF33_C3B2_45F9_B4A2_FF370EB2FDAD_.wvu.Rows" localSheetId="0" hidden="1">'нормативы пр.1'!$1:$1,'нормативы пр.1'!$5:$5,'нормативы пр.1'!$58:$67,'нормативы пр.1'!$145:$284</definedName>
    <definedName name="Z_1201EF33_C3B2_45F9_B4A2_FF370EB2FDAD_.wvu.Rows" localSheetId="4" hidden="1">'пр24-26'!$4:$4,'пр24-26'!$43:$44,'пр24-26'!$53:$55,'пр24-26'!$101:$104,'пр24-26'!$117:$117,'пр24-26'!$153:$163,'пр24-26'!$170:$171,'пр24-26'!$180:$181,'пр24-26'!$184:$185,'пр24-26'!$191:$192,'пр24-26'!$195:$204,'пр24-26'!$208:$212,'пр24-26'!$235:$236,'пр24-26'!$239:$240,'пр24-26'!$250:$251,'пр24-26'!$267:$267,'пр24-26'!$271:$271</definedName>
    <definedName name="Z_1201EF33_C3B2_45F9_B4A2_FF370EB2FDAD_.wvu.Rows" localSheetId="11" hidden="1">'фун24-26'!$106:$107</definedName>
    <definedName name="Z_1201EF33_C3B2_45F9_B4A2_FF370EB2FDAD_.wvu.Rows" localSheetId="3" hidden="1">'фун24-26 (2)'!$29:$29,'фун24-26 (2)'!$69:$70,'фун24-26 (2)'!$131:$132,'фун24-26 (2)'!$180:$184,'фун24-26 (2)'!$186:$192,'фун24-26 (2)'!$201:$203,'фун24-26 (2)'!$216:$219,'фун24-26 (2)'!$421:$423,'фун24-26 (2)'!$431:$435</definedName>
  </definedNames>
  <calcPr calcId="124519"/>
  <customWorkbookViews>
    <customWorkbookView name="Дзиова - Личное представление" guid="{1201EF33-C3B2-45F9-B4A2-FF370EB2FDAD}" mergeInterval="0" personalView="1" maximized="1" xWindow="1" yWindow="1" windowWidth="1509" windowHeight="602" tabRatio="858" activeSheetId="1"/>
  </customWorkbookViews>
</workbook>
</file>

<file path=xl/calcChain.xml><?xml version="1.0" encoding="utf-8"?>
<calcChain xmlns="http://schemas.openxmlformats.org/spreadsheetml/2006/main">
  <c r="G280" i="3"/>
  <c r="H280"/>
  <c r="F280"/>
  <c r="F209"/>
  <c r="C82" i="1" l="1"/>
  <c r="E147" i="4" l="1"/>
  <c r="F85" i="3"/>
  <c r="G342"/>
  <c r="H342"/>
  <c r="F342"/>
  <c r="F362"/>
  <c r="E42" i="4"/>
  <c r="F294" i="3"/>
  <c r="G142" i="5"/>
  <c r="F142"/>
  <c r="F115"/>
  <c r="G115"/>
  <c r="E115"/>
  <c r="F113"/>
  <c r="G113"/>
  <c r="E113"/>
  <c r="F230" i="4" l="1"/>
  <c r="F217" i="3" l="1"/>
  <c r="F183"/>
  <c r="C21" i="2" l="1"/>
  <c r="H395" i="3"/>
  <c r="G395"/>
  <c r="F395"/>
  <c r="H393"/>
  <c r="G393"/>
  <c r="F393"/>
  <c r="H392"/>
  <c r="H391" s="1"/>
  <c r="G392"/>
  <c r="G391" s="1"/>
  <c r="H388"/>
  <c r="H387" s="1"/>
  <c r="G388"/>
  <c r="G387" s="1"/>
  <c r="G386" s="1"/>
  <c r="F388"/>
  <c r="F387" s="1"/>
  <c r="H383"/>
  <c r="G383"/>
  <c r="F383"/>
  <c r="H379"/>
  <c r="H378" s="1"/>
  <c r="G379"/>
  <c r="F379"/>
  <c r="F378" s="1"/>
  <c r="H372"/>
  <c r="H371" s="1"/>
  <c r="G372"/>
  <c r="F372"/>
  <c r="F371" s="1"/>
  <c r="G371"/>
  <c r="H365"/>
  <c r="G365"/>
  <c r="F365"/>
  <c r="H362"/>
  <c r="G362"/>
  <c r="H360"/>
  <c r="G360"/>
  <c r="G359" s="1"/>
  <c r="F360"/>
  <c r="H352"/>
  <c r="H351" s="1"/>
  <c r="H350" s="1"/>
  <c r="H349" s="1"/>
  <c r="H348" s="1"/>
  <c r="H347" s="1"/>
  <c r="G352"/>
  <c r="G351" s="1"/>
  <c r="G350" s="1"/>
  <c r="G349" s="1"/>
  <c r="G348" s="1"/>
  <c r="G347" s="1"/>
  <c r="F352"/>
  <c r="F350" s="1"/>
  <c r="F349" s="1"/>
  <c r="F348" s="1"/>
  <c r="F347" s="1"/>
  <c r="H336"/>
  <c r="H340"/>
  <c r="G340"/>
  <c r="F340"/>
  <c r="H337"/>
  <c r="G337"/>
  <c r="F337"/>
  <c r="G336"/>
  <c r="H331"/>
  <c r="H330" s="1"/>
  <c r="G331"/>
  <c r="G330" s="1"/>
  <c r="F331"/>
  <c r="F329" s="1"/>
  <c r="F328" s="1"/>
  <c r="H325"/>
  <c r="H324" s="1"/>
  <c r="H323" s="1"/>
  <c r="H322" s="1"/>
  <c r="H321" s="1"/>
  <c r="G325"/>
  <c r="G324" s="1"/>
  <c r="G323" s="1"/>
  <c r="G322" s="1"/>
  <c r="G321" s="1"/>
  <c r="F325"/>
  <c r="F324" s="1"/>
  <c r="F323" s="1"/>
  <c r="F322" s="1"/>
  <c r="F321" s="1"/>
  <c r="H319"/>
  <c r="H318" s="1"/>
  <c r="H317" s="1"/>
  <c r="H316" s="1"/>
  <c r="H315" s="1"/>
  <c r="G319"/>
  <c r="G318" s="1"/>
  <c r="G317" s="1"/>
  <c r="G316" s="1"/>
  <c r="G315" s="1"/>
  <c r="F319"/>
  <c r="F318"/>
  <c r="F317" s="1"/>
  <c r="F316" s="1"/>
  <c r="F315" s="1"/>
  <c r="H313"/>
  <c r="G313"/>
  <c r="F313"/>
  <c r="H311"/>
  <c r="G311"/>
  <c r="G310" s="1"/>
  <c r="G309" s="1"/>
  <c r="F311"/>
  <c r="F310"/>
  <c r="F309" s="1"/>
  <c r="H306"/>
  <c r="H305" s="1"/>
  <c r="G306"/>
  <c r="F306"/>
  <c r="F305" s="1"/>
  <c r="G305"/>
  <c r="H304"/>
  <c r="G304"/>
  <c r="F304"/>
  <c r="H298"/>
  <c r="G298"/>
  <c r="F298"/>
  <c r="H294"/>
  <c r="G294"/>
  <c r="G293" s="1"/>
  <c r="G292" s="1"/>
  <c r="G291" s="1"/>
  <c r="H277"/>
  <c r="H276" s="1"/>
  <c r="G277"/>
  <c r="G276" s="1"/>
  <c r="F277"/>
  <c r="F276" s="1"/>
  <c r="H269"/>
  <c r="G269"/>
  <c r="F269"/>
  <c r="H266"/>
  <c r="G266"/>
  <c r="F266"/>
  <c r="F265" s="1"/>
  <c r="F264" s="1"/>
  <c r="F263" s="1"/>
  <c r="F262" s="1"/>
  <c r="H265"/>
  <c r="H264" s="1"/>
  <c r="H263" s="1"/>
  <c r="H262" s="1"/>
  <c r="H258"/>
  <c r="H257" s="1"/>
  <c r="G258"/>
  <c r="G257" s="1"/>
  <c r="F258"/>
  <c r="F257" s="1"/>
  <c r="H255"/>
  <c r="G255"/>
  <c r="F255"/>
  <c r="H253"/>
  <c r="G253"/>
  <c r="F253"/>
  <c r="H252"/>
  <c r="H251" s="1"/>
  <c r="H250" s="1"/>
  <c r="H247"/>
  <c r="G247"/>
  <c r="G246" s="1"/>
  <c r="F247"/>
  <c r="F246" s="1"/>
  <c r="H246"/>
  <c r="H244"/>
  <c r="H243" s="1"/>
  <c r="G244"/>
  <c r="G243" s="1"/>
  <c r="F244"/>
  <c r="F243" s="1"/>
  <c r="H241"/>
  <c r="G241"/>
  <c r="G240" s="1"/>
  <c r="F241"/>
  <c r="F240" s="1"/>
  <c r="H240"/>
  <c r="H237"/>
  <c r="H236" s="1"/>
  <c r="G237"/>
  <c r="G236" s="1"/>
  <c r="F237"/>
  <c r="F236" s="1"/>
  <c r="H235"/>
  <c r="G235"/>
  <c r="G232" s="1"/>
  <c r="F235"/>
  <c r="H233"/>
  <c r="H232" s="1"/>
  <c r="G233"/>
  <c r="F233"/>
  <c r="H228"/>
  <c r="H227" s="1"/>
  <c r="H226" s="1"/>
  <c r="H225" s="1"/>
  <c r="H224" s="1"/>
  <c r="G228"/>
  <c r="F228"/>
  <c r="F227" s="1"/>
  <c r="F226" s="1"/>
  <c r="F225" s="1"/>
  <c r="G227"/>
  <c r="G226" s="1"/>
  <c r="G225" s="1"/>
  <c r="H222"/>
  <c r="H221" s="1"/>
  <c r="H220" s="1"/>
  <c r="G222"/>
  <c r="G221" s="1"/>
  <c r="G220" s="1"/>
  <c r="F222"/>
  <c r="F221" s="1"/>
  <c r="F220" s="1"/>
  <c r="H217"/>
  <c r="G217"/>
  <c r="H215"/>
  <c r="G215"/>
  <c r="F215"/>
  <c r="F214" s="1"/>
  <c r="G213"/>
  <c r="G212" s="1"/>
  <c r="H206"/>
  <c r="H205" s="1"/>
  <c r="G206"/>
  <c r="F206"/>
  <c r="F205" s="1"/>
  <c r="G205"/>
  <c r="H203"/>
  <c r="G203"/>
  <c r="F203"/>
  <c r="G202"/>
  <c r="H200"/>
  <c r="G200"/>
  <c r="F200"/>
  <c r="H196"/>
  <c r="H195" s="1"/>
  <c r="H194" s="1"/>
  <c r="H193" s="1"/>
  <c r="G196"/>
  <c r="F196"/>
  <c r="H191"/>
  <c r="H190" s="1"/>
  <c r="H189" s="1"/>
  <c r="G191"/>
  <c r="G190" s="1"/>
  <c r="G189" s="1"/>
  <c r="F191"/>
  <c r="F190"/>
  <c r="F189" s="1"/>
  <c r="G183"/>
  <c r="H183"/>
  <c r="H182" s="1"/>
  <c r="F182"/>
  <c r="H181"/>
  <c r="H180" s="1"/>
  <c r="H179" s="1"/>
  <c r="H178" s="1"/>
  <c r="F181"/>
  <c r="F180" s="1"/>
  <c r="F179" s="1"/>
  <c r="F178" s="1"/>
  <c r="H176"/>
  <c r="H175" s="1"/>
  <c r="H174" s="1"/>
  <c r="H173" s="1"/>
  <c r="G176"/>
  <c r="F176"/>
  <c r="F175" s="1"/>
  <c r="F174" s="1"/>
  <c r="F173" s="1"/>
  <c r="G175"/>
  <c r="G174" s="1"/>
  <c r="G173" s="1"/>
  <c r="H170"/>
  <c r="G170"/>
  <c r="F170"/>
  <c r="F167" s="1"/>
  <c r="F166" s="1"/>
  <c r="F165" s="1"/>
  <c r="H168"/>
  <c r="G168"/>
  <c r="G167" s="1"/>
  <c r="G166" s="1"/>
  <c r="G165" s="1"/>
  <c r="F168"/>
  <c r="H167"/>
  <c r="H166" s="1"/>
  <c r="H165" s="1"/>
  <c r="H164" s="1"/>
  <c r="H163" s="1"/>
  <c r="H159"/>
  <c r="G159"/>
  <c r="G156" s="1"/>
  <c r="F159"/>
  <c r="H157"/>
  <c r="G157"/>
  <c r="F157"/>
  <c r="H154"/>
  <c r="G154"/>
  <c r="F154"/>
  <c r="H152"/>
  <c r="G152"/>
  <c r="F152"/>
  <c r="H146"/>
  <c r="H145" s="1"/>
  <c r="H144" s="1"/>
  <c r="G146"/>
  <c r="G145" s="1"/>
  <c r="G144" s="1"/>
  <c r="F146"/>
  <c r="F145" s="1"/>
  <c r="F144" s="1"/>
  <c r="H140"/>
  <c r="H139" s="1"/>
  <c r="G140"/>
  <c r="G139" s="1"/>
  <c r="F140"/>
  <c r="F139" s="1"/>
  <c r="F138" s="1"/>
  <c r="H134"/>
  <c r="H133" s="1"/>
  <c r="G134"/>
  <c r="G133" s="1"/>
  <c r="F134"/>
  <c r="F133" s="1"/>
  <c r="H131"/>
  <c r="H130" s="1"/>
  <c r="H129" s="1"/>
  <c r="H128" s="1"/>
  <c r="G131"/>
  <c r="G130" s="1"/>
  <c r="F131"/>
  <c r="F130" s="1"/>
  <c r="F129" s="1"/>
  <c r="F128" s="1"/>
  <c r="H125"/>
  <c r="G125"/>
  <c r="F125"/>
  <c r="H123"/>
  <c r="G123"/>
  <c r="G122" s="1"/>
  <c r="G121" s="1"/>
  <c r="G120" s="1"/>
  <c r="G119" s="1"/>
  <c r="F123"/>
  <c r="H116"/>
  <c r="G116"/>
  <c r="F116"/>
  <c r="H110"/>
  <c r="G110"/>
  <c r="F110"/>
  <c r="H107"/>
  <c r="H106" s="1"/>
  <c r="G107"/>
  <c r="G106" s="1"/>
  <c r="F107"/>
  <c r="F106" s="1"/>
  <c r="H102"/>
  <c r="H101" s="1"/>
  <c r="H100" s="1"/>
  <c r="G102"/>
  <c r="G101" s="1"/>
  <c r="G100" s="1"/>
  <c r="F102"/>
  <c r="F101"/>
  <c r="F100" s="1"/>
  <c r="H97"/>
  <c r="G97"/>
  <c r="G96" s="1"/>
  <c r="F97"/>
  <c r="H96"/>
  <c r="F96"/>
  <c r="H94"/>
  <c r="H93" s="1"/>
  <c r="G94"/>
  <c r="G93" s="1"/>
  <c r="F94"/>
  <c r="F92" s="1"/>
  <c r="G92"/>
  <c r="H90"/>
  <c r="H89" s="1"/>
  <c r="G90"/>
  <c r="G89" s="1"/>
  <c r="F90"/>
  <c r="F89" s="1"/>
  <c r="F88"/>
  <c r="F84"/>
  <c r="F83" s="1"/>
  <c r="F82"/>
  <c r="H79"/>
  <c r="H78" s="1"/>
  <c r="H77" s="1"/>
  <c r="G79"/>
  <c r="F79"/>
  <c r="F78" s="1"/>
  <c r="F77" s="1"/>
  <c r="G78"/>
  <c r="G77" s="1"/>
  <c r="H75"/>
  <c r="H74" s="1"/>
  <c r="H73" s="1"/>
  <c r="G75"/>
  <c r="G74" s="1"/>
  <c r="G73" s="1"/>
  <c r="F75"/>
  <c r="F74" s="1"/>
  <c r="F73" s="1"/>
  <c r="H71"/>
  <c r="H70" s="1"/>
  <c r="H69" s="1"/>
  <c r="G71"/>
  <c r="F71"/>
  <c r="F70" s="1"/>
  <c r="F69" s="1"/>
  <c r="G70"/>
  <c r="G69" s="1"/>
  <c r="H67"/>
  <c r="G67"/>
  <c r="G66" s="1"/>
  <c r="G65" s="1"/>
  <c r="F67"/>
  <c r="H66"/>
  <c r="H65" s="1"/>
  <c r="F66"/>
  <c r="F65" s="1"/>
  <c r="H61"/>
  <c r="H60" s="1"/>
  <c r="G61"/>
  <c r="G60" s="1"/>
  <c r="F61"/>
  <c r="F60" s="1"/>
  <c r="F56"/>
  <c r="H55"/>
  <c r="G55"/>
  <c r="F55"/>
  <c r="F54" s="1"/>
  <c r="F53" s="1"/>
  <c r="H51"/>
  <c r="G51"/>
  <c r="G48" s="1"/>
  <c r="G47" s="1"/>
  <c r="F51"/>
  <c r="H49"/>
  <c r="H48" s="1"/>
  <c r="H47" s="1"/>
  <c r="G49"/>
  <c r="F49"/>
  <c r="F48" s="1"/>
  <c r="F47" s="1"/>
  <c r="H45"/>
  <c r="G45"/>
  <c r="G42" s="1"/>
  <c r="G41" s="1"/>
  <c r="G40" s="1"/>
  <c r="F45"/>
  <c r="H43"/>
  <c r="G43"/>
  <c r="F43"/>
  <c r="H35"/>
  <c r="H32" s="1"/>
  <c r="H31" s="1"/>
  <c r="G35"/>
  <c r="F35"/>
  <c r="F32" s="1"/>
  <c r="F31" s="1"/>
  <c r="H33"/>
  <c r="G33"/>
  <c r="F33"/>
  <c r="G32"/>
  <c r="G31" s="1"/>
  <c r="H28"/>
  <c r="H27" s="1"/>
  <c r="G28"/>
  <c r="G27" s="1"/>
  <c r="F28"/>
  <c r="F27" s="1"/>
  <c r="F24"/>
  <c r="H22"/>
  <c r="H21" s="1"/>
  <c r="H20" s="1"/>
  <c r="H19" s="1"/>
  <c r="G22"/>
  <c r="G21" s="1"/>
  <c r="G20" s="1"/>
  <c r="G19" s="1"/>
  <c r="F22"/>
  <c r="F21" s="1"/>
  <c r="F20" s="1"/>
  <c r="F19" s="1"/>
  <c r="H17"/>
  <c r="G17"/>
  <c r="F17"/>
  <c r="H15"/>
  <c r="G15"/>
  <c r="G14" s="1"/>
  <c r="F15"/>
  <c r="G224" l="1"/>
  <c r="F151"/>
  <c r="H151"/>
  <c r="H14"/>
  <c r="H13" s="1"/>
  <c r="H88"/>
  <c r="H122"/>
  <c r="H121" s="1"/>
  <c r="H120" s="1"/>
  <c r="H119" s="1"/>
  <c r="H310"/>
  <c r="H309" s="1"/>
  <c r="G26"/>
  <c r="G378"/>
  <c r="G358" s="1"/>
  <c r="G357" s="1"/>
  <c r="G356" s="1"/>
  <c r="G346" s="1"/>
  <c r="G129"/>
  <c r="G128" s="1"/>
  <c r="G88"/>
  <c r="G87" s="1"/>
  <c r="H26"/>
  <c r="G143"/>
  <c r="G142" s="1"/>
  <c r="F195"/>
  <c r="F194" s="1"/>
  <c r="F193" s="1"/>
  <c r="G214"/>
  <c r="F232"/>
  <c r="F224" s="1"/>
  <c r="G252"/>
  <c r="G251" s="1"/>
  <c r="G250" s="1"/>
  <c r="H293"/>
  <c r="H292" s="1"/>
  <c r="H291" s="1"/>
  <c r="G329"/>
  <c r="G328" s="1"/>
  <c r="F351"/>
  <c r="H359"/>
  <c r="H386"/>
  <c r="F392"/>
  <c r="F391" s="1"/>
  <c r="G64"/>
  <c r="F122"/>
  <c r="F121" s="1"/>
  <c r="F120" s="1"/>
  <c r="F119" s="1"/>
  <c r="G164"/>
  <c r="G163" s="1"/>
  <c r="H214"/>
  <c r="H92"/>
  <c r="H87" s="1"/>
  <c r="G211"/>
  <c r="F359"/>
  <c r="F59"/>
  <c r="F58"/>
  <c r="H64"/>
  <c r="F330"/>
  <c r="F335"/>
  <c r="F334" s="1"/>
  <c r="F333" s="1"/>
  <c r="F327" s="1"/>
  <c r="H335"/>
  <c r="H334" s="1"/>
  <c r="H333" s="1"/>
  <c r="F64"/>
  <c r="F93"/>
  <c r="G105"/>
  <c r="G104" s="1"/>
  <c r="G99" s="1"/>
  <c r="F137"/>
  <c r="F136" s="1"/>
  <c r="H59"/>
  <c r="H58"/>
  <c r="F14"/>
  <c r="F12" s="1"/>
  <c r="F42"/>
  <c r="F41" s="1"/>
  <c r="F40" s="1"/>
  <c r="H42"/>
  <c r="H41" s="1"/>
  <c r="H40" s="1"/>
  <c r="G81"/>
  <c r="G151"/>
  <c r="G150" s="1"/>
  <c r="G149" s="1"/>
  <c r="F156"/>
  <c r="H156"/>
  <c r="H150" s="1"/>
  <c r="F252"/>
  <c r="F251" s="1"/>
  <c r="F250" s="1"/>
  <c r="H329"/>
  <c r="H328" s="1"/>
  <c r="F336"/>
  <c r="G335"/>
  <c r="G334" s="1"/>
  <c r="G333" s="1"/>
  <c r="H105"/>
  <c r="H104" s="1"/>
  <c r="F150"/>
  <c r="G195"/>
  <c r="G194" s="1"/>
  <c r="G193" s="1"/>
  <c r="G188" s="1"/>
  <c r="G275"/>
  <c r="G274" s="1"/>
  <c r="F303"/>
  <c r="F26"/>
  <c r="F105"/>
  <c r="F104" s="1"/>
  <c r="F99" s="1"/>
  <c r="F87"/>
  <c r="F81"/>
  <c r="F164"/>
  <c r="F163" s="1"/>
  <c r="G265"/>
  <c r="G264" s="1"/>
  <c r="G263" s="1"/>
  <c r="G262" s="1"/>
  <c r="H303"/>
  <c r="G303"/>
  <c r="H12"/>
  <c r="H11" s="1"/>
  <c r="H138"/>
  <c r="H137"/>
  <c r="H136" s="1"/>
  <c r="F275"/>
  <c r="F274" s="1"/>
  <c r="F358"/>
  <c r="F357" s="1"/>
  <c r="F13"/>
  <c r="H275"/>
  <c r="H274" s="1"/>
  <c r="H213"/>
  <c r="H212" s="1"/>
  <c r="H211" s="1"/>
  <c r="F213"/>
  <c r="F212" s="1"/>
  <c r="F293"/>
  <c r="F292" s="1"/>
  <c r="F291" s="1"/>
  <c r="G12"/>
  <c r="G13"/>
  <c r="G137"/>
  <c r="G136" s="1"/>
  <c r="G138"/>
  <c r="H358"/>
  <c r="H357" s="1"/>
  <c r="H356" s="1"/>
  <c r="H346" s="1"/>
  <c r="G58"/>
  <c r="G59"/>
  <c r="F148"/>
  <c r="F149"/>
  <c r="G181"/>
  <c r="G180" s="1"/>
  <c r="G179" s="1"/>
  <c r="G178" s="1"/>
  <c r="G182"/>
  <c r="H99"/>
  <c r="H81"/>
  <c r="F143"/>
  <c r="F142" s="1"/>
  <c r="F118" s="1"/>
  <c r="H143"/>
  <c r="H142" s="1"/>
  <c r="F202"/>
  <c r="F188" s="1"/>
  <c r="H202"/>
  <c r="H188" s="1"/>
  <c r="F211" l="1"/>
  <c r="G327"/>
  <c r="G148"/>
  <c r="G118" s="1"/>
  <c r="F386"/>
  <c r="H261"/>
  <c r="H260" s="1"/>
  <c r="F11"/>
  <c r="F10" s="1"/>
  <c r="H327"/>
  <c r="H148"/>
  <c r="H118" s="1"/>
  <c r="H149"/>
  <c r="F356"/>
  <c r="F346" s="1"/>
  <c r="G261"/>
  <c r="G260" s="1"/>
  <c r="H10"/>
  <c r="F261"/>
  <c r="F260" s="1"/>
  <c r="G11"/>
  <c r="G10" s="1"/>
  <c r="G9" l="1"/>
  <c r="H9"/>
  <c r="F9"/>
  <c r="D13" i="2"/>
  <c r="E13"/>
  <c r="C13"/>
  <c r="D24"/>
  <c r="D21"/>
  <c r="D18"/>
  <c r="D15"/>
  <c r="C24"/>
  <c r="E24"/>
  <c r="E21"/>
  <c r="E18"/>
  <c r="C18"/>
  <c r="E15"/>
  <c r="C15"/>
  <c r="E90" l="1"/>
  <c r="D90"/>
  <c r="C90"/>
  <c r="E81"/>
  <c r="E79" s="1"/>
  <c r="D81"/>
  <c r="C81"/>
  <c r="C79" s="1"/>
  <c r="D79"/>
  <c r="E71"/>
  <c r="D71"/>
  <c r="C71"/>
  <c r="E68"/>
  <c r="D68"/>
  <c r="D67" s="1"/>
  <c r="C68"/>
  <c r="E61"/>
  <c r="D61"/>
  <c r="C61"/>
  <c r="E59"/>
  <c r="D59"/>
  <c r="C59"/>
  <c r="E54"/>
  <c r="D54"/>
  <c r="C54"/>
  <c r="E49"/>
  <c r="D49"/>
  <c r="D48" s="1"/>
  <c r="C49"/>
  <c r="E48"/>
  <c r="C48"/>
  <c r="E43"/>
  <c r="D43"/>
  <c r="C43"/>
  <c r="E40"/>
  <c r="D40"/>
  <c r="C40"/>
  <c r="E38"/>
  <c r="E37" s="1"/>
  <c r="D38"/>
  <c r="D37" s="1"/>
  <c r="C38"/>
  <c r="C37" s="1"/>
  <c r="E34"/>
  <c r="D34"/>
  <c r="C34"/>
  <c r="E30"/>
  <c r="D30"/>
  <c r="C30"/>
  <c r="C27" s="1"/>
  <c r="C26" s="1"/>
  <c r="E28"/>
  <c r="D28"/>
  <c r="D27" s="1"/>
  <c r="D26" s="1"/>
  <c r="C28"/>
  <c r="E27"/>
  <c r="E26" s="1"/>
  <c r="E11"/>
  <c r="E10" s="1"/>
  <c r="D11"/>
  <c r="D10" s="1"/>
  <c r="C11"/>
  <c r="C10" s="1"/>
  <c r="E255" i="5"/>
  <c r="E254" s="1"/>
  <c r="E253" s="1"/>
  <c r="E252" s="1"/>
  <c r="E146" i="4"/>
  <c r="E145" s="1"/>
  <c r="E144" s="1"/>
  <c r="G144"/>
  <c r="F144"/>
  <c r="F62"/>
  <c r="G62"/>
  <c r="E62"/>
  <c r="F57"/>
  <c r="G57"/>
  <c r="E57"/>
  <c r="F55"/>
  <c r="G55"/>
  <c r="E55"/>
  <c r="F52"/>
  <c r="G52"/>
  <c r="E52"/>
  <c r="G46"/>
  <c r="F46"/>
  <c r="E46"/>
  <c r="F15"/>
  <c r="G15"/>
  <c r="E15"/>
  <c r="F24"/>
  <c r="G24"/>
  <c r="E24"/>
  <c r="F43"/>
  <c r="G43"/>
  <c r="F40"/>
  <c r="G40"/>
  <c r="E40"/>
  <c r="F34"/>
  <c r="G34"/>
  <c r="E34"/>
  <c r="F27"/>
  <c r="G27"/>
  <c r="E27"/>
  <c r="F65"/>
  <c r="G65"/>
  <c r="E65"/>
  <c r="F72"/>
  <c r="G72"/>
  <c r="E72"/>
  <c r="F78"/>
  <c r="G78"/>
  <c r="E78"/>
  <c r="F84"/>
  <c r="G84"/>
  <c r="E84"/>
  <c r="F86"/>
  <c r="G86"/>
  <c r="E86"/>
  <c r="F92"/>
  <c r="G92"/>
  <c r="E92"/>
  <c r="F96"/>
  <c r="G96"/>
  <c r="E96"/>
  <c r="F103"/>
  <c r="G103"/>
  <c r="E103"/>
  <c r="F105"/>
  <c r="G105"/>
  <c r="E105"/>
  <c r="F107"/>
  <c r="G107"/>
  <c r="E107"/>
  <c r="F113"/>
  <c r="G113"/>
  <c r="E113"/>
  <c r="F118"/>
  <c r="G118"/>
  <c r="E118"/>
  <c r="F123"/>
  <c r="G123"/>
  <c r="E123"/>
  <c r="F128"/>
  <c r="G128"/>
  <c r="E128"/>
  <c r="F137"/>
  <c r="G137"/>
  <c r="E137"/>
  <c r="F140"/>
  <c r="G140"/>
  <c r="E140"/>
  <c r="F142"/>
  <c r="F139" s="1"/>
  <c r="G142"/>
  <c r="G139" s="1"/>
  <c r="E142"/>
  <c r="E139" s="1"/>
  <c r="F157"/>
  <c r="G157"/>
  <c r="E157"/>
  <c r="F163"/>
  <c r="G163"/>
  <c r="E163"/>
  <c r="F168"/>
  <c r="G168"/>
  <c r="E168"/>
  <c r="F172"/>
  <c r="G172"/>
  <c r="E172"/>
  <c r="F178"/>
  <c r="G178"/>
  <c r="E178"/>
  <c r="E183"/>
  <c r="F199"/>
  <c r="G199"/>
  <c r="E199"/>
  <c r="E202"/>
  <c r="E207"/>
  <c r="F214"/>
  <c r="G214"/>
  <c r="E214"/>
  <c r="F226"/>
  <c r="G226"/>
  <c r="E226"/>
  <c r="G230"/>
  <c r="E230"/>
  <c r="F239"/>
  <c r="G239"/>
  <c r="E239"/>
  <c r="F243"/>
  <c r="G243"/>
  <c r="E243"/>
  <c r="F255"/>
  <c r="G255"/>
  <c r="E255"/>
  <c r="F262"/>
  <c r="G262"/>
  <c r="E262"/>
  <c r="F269"/>
  <c r="G269"/>
  <c r="E269"/>
  <c r="F274"/>
  <c r="G274"/>
  <c r="E274"/>
  <c r="F283"/>
  <c r="G283"/>
  <c r="E283"/>
  <c r="F289"/>
  <c r="G289"/>
  <c r="E289"/>
  <c r="F291"/>
  <c r="G291"/>
  <c r="E291"/>
  <c r="F296"/>
  <c r="G296"/>
  <c r="E296"/>
  <c r="F299"/>
  <c r="G299"/>
  <c r="E299"/>
  <c r="F307"/>
  <c r="G307"/>
  <c r="E307"/>
  <c r="F310"/>
  <c r="G310"/>
  <c r="E310"/>
  <c r="F314"/>
  <c r="G314"/>
  <c r="E314"/>
  <c r="F321"/>
  <c r="G321"/>
  <c r="E321"/>
  <c r="F333"/>
  <c r="G333"/>
  <c r="E333"/>
  <c r="F342"/>
  <c r="G342"/>
  <c r="E342"/>
  <c r="F348"/>
  <c r="G348"/>
  <c r="E348"/>
  <c r="F351"/>
  <c r="G351"/>
  <c r="E351"/>
  <c r="E354"/>
  <c r="F362"/>
  <c r="G362"/>
  <c r="E362"/>
  <c r="F368"/>
  <c r="G368"/>
  <c r="E368"/>
  <c r="F371"/>
  <c r="G371"/>
  <c r="E371"/>
  <c r="E377"/>
  <c r="F384"/>
  <c r="G384"/>
  <c r="E384"/>
  <c r="F395"/>
  <c r="G395"/>
  <c r="E395"/>
  <c r="F397"/>
  <c r="G397"/>
  <c r="E397"/>
  <c r="F390"/>
  <c r="G390"/>
  <c r="E390"/>
  <c r="F404"/>
  <c r="G404"/>
  <c r="E404"/>
  <c r="G411"/>
  <c r="G410" s="1"/>
  <c r="F411"/>
  <c r="E411"/>
  <c r="E410" s="1"/>
  <c r="F414"/>
  <c r="G414"/>
  <c r="E414"/>
  <c r="F417"/>
  <c r="G417"/>
  <c r="E417"/>
  <c r="F452"/>
  <c r="G452"/>
  <c r="E452"/>
  <c r="F449"/>
  <c r="G449"/>
  <c r="E449"/>
  <c r="F445"/>
  <c r="G445"/>
  <c r="E445"/>
  <c r="F442"/>
  <c r="G442"/>
  <c r="E442"/>
  <c r="F429"/>
  <c r="G429"/>
  <c r="E429"/>
  <c r="F422"/>
  <c r="G422"/>
  <c r="E422"/>
  <c r="F198"/>
  <c r="G198"/>
  <c r="E198"/>
  <c r="F410"/>
  <c r="G451"/>
  <c r="F451"/>
  <c r="E451"/>
  <c r="G448"/>
  <c r="F448"/>
  <c r="E448"/>
  <c r="G444"/>
  <c r="F444"/>
  <c r="E444"/>
  <c r="G441"/>
  <c r="F441"/>
  <c r="E441"/>
  <c r="G435"/>
  <c r="G434" s="1"/>
  <c r="G433" s="1"/>
  <c r="F435"/>
  <c r="F434" s="1"/>
  <c r="F433" s="1"/>
  <c r="E435"/>
  <c r="E434" s="1"/>
  <c r="E433" s="1"/>
  <c r="G428"/>
  <c r="G427" s="1"/>
  <c r="F428"/>
  <c r="F427" s="1"/>
  <c r="E428"/>
  <c r="E427" s="1"/>
  <c r="G421"/>
  <c r="F421"/>
  <c r="E421"/>
  <c r="G416"/>
  <c r="G409" s="1"/>
  <c r="G408" s="1"/>
  <c r="F416"/>
  <c r="F409" s="1"/>
  <c r="F408" s="1"/>
  <c r="E416"/>
  <c r="E409" s="1"/>
  <c r="E408" s="1"/>
  <c r="G413"/>
  <c r="F413"/>
  <c r="E413"/>
  <c r="G403"/>
  <c r="F403"/>
  <c r="E403"/>
  <c r="G394"/>
  <c r="F394"/>
  <c r="E394"/>
  <c r="G389"/>
  <c r="F389"/>
  <c r="E389"/>
  <c r="G383"/>
  <c r="G382" s="1"/>
  <c r="G381" s="1"/>
  <c r="G380" s="1"/>
  <c r="G379" s="1"/>
  <c r="F383"/>
  <c r="F382" s="1"/>
  <c r="F381" s="1"/>
  <c r="F380" s="1"/>
  <c r="F379" s="1"/>
  <c r="E383"/>
  <c r="E382" s="1"/>
  <c r="G376"/>
  <c r="G375" s="1"/>
  <c r="F376"/>
  <c r="F375" s="1"/>
  <c r="E376"/>
  <c r="E375" s="1"/>
  <c r="G370"/>
  <c r="F370"/>
  <c r="E370"/>
  <c r="G367"/>
  <c r="F367"/>
  <c r="E367"/>
  <c r="G361"/>
  <c r="G360" s="1"/>
  <c r="G359" s="1"/>
  <c r="G358" s="1"/>
  <c r="F361"/>
  <c r="E361"/>
  <c r="E360" s="1"/>
  <c r="E359" s="1"/>
  <c r="E358" s="1"/>
  <c r="F360"/>
  <c r="F359" s="1"/>
  <c r="F358" s="1"/>
  <c r="G353"/>
  <c r="F353"/>
  <c r="E353"/>
  <c r="G350"/>
  <c r="F350"/>
  <c r="E350"/>
  <c r="G347"/>
  <c r="F347"/>
  <c r="E347"/>
  <c r="G341"/>
  <c r="G340" s="1"/>
  <c r="F341"/>
  <c r="E341"/>
  <c r="E340" s="1"/>
  <c r="F340"/>
  <c r="G336"/>
  <c r="F336"/>
  <c r="E336"/>
  <c r="G332"/>
  <c r="G327" s="1"/>
  <c r="G326" s="1"/>
  <c r="F332"/>
  <c r="F328" s="1"/>
  <c r="E332"/>
  <c r="E327" s="1"/>
  <c r="E326" s="1"/>
  <c r="F327"/>
  <c r="F326" s="1"/>
  <c r="G320"/>
  <c r="G319" s="1"/>
  <c r="F320"/>
  <c r="F319" s="1"/>
  <c r="E320"/>
  <c r="E319" s="1"/>
  <c r="G313"/>
  <c r="F313"/>
  <c r="E313"/>
  <c r="G309"/>
  <c r="F309"/>
  <c r="E309"/>
  <c r="G306"/>
  <c r="F306"/>
  <c r="E306"/>
  <c r="G298"/>
  <c r="F298"/>
  <c r="E298"/>
  <c r="G295"/>
  <c r="F295"/>
  <c r="E295"/>
  <c r="G282"/>
  <c r="G281" s="1"/>
  <c r="G280" s="1"/>
  <c r="G279" s="1"/>
  <c r="F282"/>
  <c r="F281" s="1"/>
  <c r="F280" s="1"/>
  <c r="F279" s="1"/>
  <c r="E282"/>
  <c r="E280" s="1"/>
  <c r="E279" s="1"/>
  <c r="G273"/>
  <c r="F273"/>
  <c r="E273"/>
  <c r="G268"/>
  <c r="F268"/>
  <c r="E268"/>
  <c r="G261"/>
  <c r="G260" s="1"/>
  <c r="G259" s="1"/>
  <c r="G258" s="1"/>
  <c r="F261"/>
  <c r="F260" s="1"/>
  <c r="F259" s="1"/>
  <c r="F258" s="1"/>
  <c r="E261"/>
  <c r="E260" s="1"/>
  <c r="E259" s="1"/>
  <c r="E258" s="1"/>
  <c r="G254"/>
  <c r="F254"/>
  <c r="E254"/>
  <c r="G242"/>
  <c r="F242"/>
  <c r="E242"/>
  <c r="G238"/>
  <c r="F238"/>
  <c r="E238"/>
  <c r="G229"/>
  <c r="F229"/>
  <c r="E229"/>
  <c r="G225"/>
  <c r="F225"/>
  <c r="E225"/>
  <c r="G216"/>
  <c r="F216"/>
  <c r="E216"/>
  <c r="G213"/>
  <c r="G212" s="1"/>
  <c r="F213"/>
  <c r="E213"/>
  <c r="E212" s="1"/>
  <c r="F212"/>
  <c r="F206"/>
  <c r="F205" s="1"/>
  <c r="E206"/>
  <c r="G205"/>
  <c r="E205"/>
  <c r="G201"/>
  <c r="F201"/>
  <c r="E201"/>
  <c r="E188"/>
  <c r="E187" s="1"/>
  <c r="E186" s="1"/>
  <c r="G187"/>
  <c r="G186" s="1"/>
  <c r="F187"/>
  <c r="F186" s="1"/>
  <c r="G182"/>
  <c r="G181" s="1"/>
  <c r="G180" s="1"/>
  <c r="F182"/>
  <c r="F181" s="1"/>
  <c r="F180" s="1"/>
  <c r="E182"/>
  <c r="E181" s="1"/>
  <c r="E180" s="1"/>
  <c r="G177"/>
  <c r="G176" s="1"/>
  <c r="G175" s="1"/>
  <c r="G174" s="1"/>
  <c r="F177"/>
  <c r="F176" s="1"/>
  <c r="F175" s="1"/>
  <c r="F174" s="1"/>
  <c r="E177"/>
  <c r="E176" s="1"/>
  <c r="E175" s="1"/>
  <c r="E174" s="1"/>
  <c r="G171"/>
  <c r="G170" s="1"/>
  <c r="F171"/>
  <c r="F170" s="1"/>
  <c r="E171"/>
  <c r="E170" s="1"/>
  <c r="G167"/>
  <c r="G166" s="1"/>
  <c r="F167"/>
  <c r="F166" s="1"/>
  <c r="E167"/>
  <c r="E165" s="1"/>
  <c r="G162"/>
  <c r="G161" s="1"/>
  <c r="G160" s="1"/>
  <c r="F162"/>
  <c r="E162"/>
  <c r="E161" s="1"/>
  <c r="E160" s="1"/>
  <c r="F161"/>
  <c r="F160" s="1"/>
  <c r="G155"/>
  <c r="G153" s="1"/>
  <c r="G151" s="1"/>
  <c r="G150" s="1"/>
  <c r="F155"/>
  <c r="F153" s="1"/>
  <c r="F151" s="1"/>
  <c r="F150" s="1"/>
  <c r="E155"/>
  <c r="E153" s="1"/>
  <c r="E151" s="1"/>
  <c r="E150" s="1"/>
  <c r="G136"/>
  <c r="F136"/>
  <c r="E136"/>
  <c r="E131"/>
  <c r="G127"/>
  <c r="G126" s="1"/>
  <c r="F127"/>
  <c r="F126" s="1"/>
  <c r="E127"/>
  <c r="E126" s="1"/>
  <c r="F125"/>
  <c r="G122"/>
  <c r="G121" s="1"/>
  <c r="F122"/>
  <c r="F121" s="1"/>
  <c r="E122"/>
  <c r="E120" s="1"/>
  <c r="G117"/>
  <c r="G116" s="1"/>
  <c r="F117"/>
  <c r="F116" s="1"/>
  <c r="E117"/>
  <c r="E116" s="1"/>
  <c r="G115"/>
  <c r="E115"/>
  <c r="G112"/>
  <c r="G111" s="1"/>
  <c r="F112"/>
  <c r="F111" s="1"/>
  <c r="E112"/>
  <c r="E110" s="1"/>
  <c r="G102"/>
  <c r="G101" s="1"/>
  <c r="F102"/>
  <c r="F101" s="1"/>
  <c r="E102"/>
  <c r="E100" s="1"/>
  <c r="E99" s="1"/>
  <c r="G95"/>
  <c r="G94" s="1"/>
  <c r="F95"/>
  <c r="E95"/>
  <c r="F94"/>
  <c r="E94"/>
  <c r="G91"/>
  <c r="G90" s="1"/>
  <c r="F91"/>
  <c r="F90" s="1"/>
  <c r="E91"/>
  <c r="E90" s="1"/>
  <c r="G83"/>
  <c r="G82" s="1"/>
  <c r="F83"/>
  <c r="F82" s="1"/>
  <c r="F81" s="1"/>
  <c r="E83"/>
  <c r="E82" s="1"/>
  <c r="E77"/>
  <c r="E76" s="1"/>
  <c r="E75" s="1"/>
  <c r="E74" s="1"/>
  <c r="G76"/>
  <c r="F76"/>
  <c r="G71"/>
  <c r="F71"/>
  <c r="E71"/>
  <c r="E69"/>
  <c r="G68"/>
  <c r="G67" s="1"/>
  <c r="F68"/>
  <c r="F67" s="1"/>
  <c r="G64"/>
  <c r="F64"/>
  <c r="E64"/>
  <c r="G61"/>
  <c r="F61"/>
  <c r="E61"/>
  <c r="G60"/>
  <c r="G59" s="1"/>
  <c r="F60"/>
  <c r="F59" s="1"/>
  <c r="E60"/>
  <c r="E59" s="1"/>
  <c r="G54"/>
  <c r="F54"/>
  <c r="E54"/>
  <c r="G51"/>
  <c r="F51"/>
  <c r="E51"/>
  <c r="G42"/>
  <c r="F42"/>
  <c r="G39"/>
  <c r="F39"/>
  <c r="E39"/>
  <c r="E38" s="1"/>
  <c r="G33"/>
  <c r="G32" s="1"/>
  <c r="F33"/>
  <c r="F32" s="1"/>
  <c r="E33"/>
  <c r="E32" s="1"/>
  <c r="G26"/>
  <c r="F26"/>
  <c r="E26"/>
  <c r="G23"/>
  <c r="F23"/>
  <c r="E23"/>
  <c r="G17"/>
  <c r="F17"/>
  <c r="E17"/>
  <c r="G14"/>
  <c r="F14"/>
  <c r="E14"/>
  <c r="F115" l="1"/>
  <c r="E125"/>
  <c r="G125"/>
  <c r="G197"/>
  <c r="G196" s="1"/>
  <c r="G195" s="1"/>
  <c r="G194" s="1"/>
  <c r="G193" s="1"/>
  <c r="E67" i="2"/>
  <c r="E159" i="4"/>
  <c r="F120"/>
  <c r="C9" i="2"/>
  <c r="C67"/>
  <c r="E9"/>
  <c r="D9"/>
  <c r="D98" s="1"/>
  <c r="E388" i="4"/>
  <c r="F447"/>
  <c r="E135"/>
  <c r="G152"/>
  <c r="G388"/>
  <c r="E152"/>
  <c r="F152"/>
  <c r="G149"/>
  <c r="G38"/>
  <c r="F50"/>
  <c r="F49" s="1"/>
  <c r="E305"/>
  <c r="E366"/>
  <c r="E365" s="1"/>
  <c r="G366"/>
  <c r="G365" s="1"/>
  <c r="G374"/>
  <c r="G373" s="1"/>
  <c r="E432"/>
  <c r="E431" s="1"/>
  <c r="E440"/>
  <c r="G440"/>
  <c r="E381"/>
  <c r="E380" s="1"/>
  <c r="E379" s="1"/>
  <c r="G305"/>
  <c r="F387"/>
  <c r="F386" s="1"/>
  <c r="G288"/>
  <c r="G287" s="1"/>
  <c r="G286" s="1"/>
  <c r="E288"/>
  <c r="E286" s="1"/>
  <c r="F288"/>
  <c r="F287" s="1"/>
  <c r="F286" s="1"/>
  <c r="E328"/>
  <c r="E13"/>
  <c r="E12" s="1"/>
  <c r="E22"/>
  <c r="E21" s="1"/>
  <c r="G328"/>
  <c r="F407"/>
  <c r="F406" s="1"/>
  <c r="G387"/>
  <c r="G386" s="1"/>
  <c r="G22"/>
  <c r="G21" s="1"/>
  <c r="E281"/>
  <c r="F366"/>
  <c r="F365" s="1"/>
  <c r="F165"/>
  <c r="F159" s="1"/>
  <c r="E426"/>
  <c r="E425"/>
  <c r="E424" s="1"/>
  <c r="G426"/>
  <c r="G425"/>
  <c r="G424" s="1"/>
  <c r="E89"/>
  <c r="E88" s="1"/>
  <c r="E197"/>
  <c r="E196" s="1"/>
  <c r="E195" s="1"/>
  <c r="E194" s="1"/>
  <c r="E193" s="1"/>
  <c r="G224"/>
  <c r="G223" s="1"/>
  <c r="G222" s="1"/>
  <c r="G221" s="1"/>
  <c r="E237"/>
  <c r="E236" s="1"/>
  <c r="E235" s="1"/>
  <c r="G237"/>
  <c r="G236" s="1"/>
  <c r="G235" s="1"/>
  <c r="F237"/>
  <c r="F236" s="1"/>
  <c r="F235" s="1"/>
  <c r="F267"/>
  <c r="F266" s="1"/>
  <c r="F294"/>
  <c r="F293" s="1"/>
  <c r="F285" s="1"/>
  <c r="F305"/>
  <c r="F304" s="1"/>
  <c r="F303" s="1"/>
  <c r="F302" s="1"/>
  <c r="E346"/>
  <c r="E345" s="1"/>
  <c r="G346"/>
  <c r="G345" s="1"/>
  <c r="E374"/>
  <c r="E373" s="1"/>
  <c r="E364" s="1"/>
  <c r="E387"/>
  <c r="E386" s="1"/>
  <c r="F388"/>
  <c r="E407"/>
  <c r="E406" s="1"/>
  <c r="G407"/>
  <c r="G406" s="1"/>
  <c r="F440"/>
  <c r="E447"/>
  <c r="G447"/>
  <c r="G439" s="1"/>
  <c r="F425"/>
  <c r="F424" s="1"/>
  <c r="F426"/>
  <c r="E439"/>
  <c r="G31"/>
  <c r="G30" s="1"/>
  <c r="G364"/>
  <c r="G357" s="1"/>
  <c r="E11"/>
  <c r="G13"/>
  <c r="G12" s="1"/>
  <c r="E50"/>
  <c r="E49" s="1"/>
  <c r="F135"/>
  <c r="F134" s="1"/>
  <c r="F133" s="1"/>
  <c r="F149"/>
  <c r="E149"/>
  <c r="F374"/>
  <c r="F373" s="1"/>
  <c r="F364" s="1"/>
  <c r="F357" s="1"/>
  <c r="G432"/>
  <c r="G431" s="1"/>
  <c r="F13"/>
  <c r="F11" s="1"/>
  <c r="F22"/>
  <c r="F21" s="1"/>
  <c r="F38"/>
  <c r="F31" s="1"/>
  <c r="F30" s="1"/>
  <c r="G50"/>
  <c r="G49" s="1"/>
  <c r="F89"/>
  <c r="F88" s="1"/>
  <c r="E111"/>
  <c r="E204"/>
  <c r="E185" s="1"/>
  <c r="F432"/>
  <c r="F431" s="1"/>
  <c r="E31"/>
  <c r="E30" s="1"/>
  <c r="E101"/>
  <c r="F110"/>
  <c r="F109" s="1"/>
  <c r="F224"/>
  <c r="F223" s="1"/>
  <c r="F222" s="1"/>
  <c r="F221" s="1"/>
  <c r="E224"/>
  <c r="E223" s="1"/>
  <c r="E222" s="1"/>
  <c r="E221" s="1"/>
  <c r="F20"/>
  <c r="G100"/>
  <c r="G99"/>
  <c r="E48"/>
  <c r="G304"/>
  <c r="G303" s="1"/>
  <c r="G302" s="1"/>
  <c r="E68"/>
  <c r="E67" s="1"/>
  <c r="G110"/>
  <c r="E134"/>
  <c r="E133" s="1"/>
  <c r="G135"/>
  <c r="G134" s="1"/>
  <c r="G133" s="1"/>
  <c r="G204"/>
  <c r="G185" s="1"/>
  <c r="F197"/>
  <c r="F196" s="1"/>
  <c r="F195" s="1"/>
  <c r="F194" s="1"/>
  <c r="F193" s="1"/>
  <c r="F80"/>
  <c r="E81"/>
  <c r="E80"/>
  <c r="G81"/>
  <c r="G80"/>
  <c r="E121"/>
  <c r="E166"/>
  <c r="F257"/>
  <c r="E109"/>
  <c r="E98" s="1"/>
  <c r="G165"/>
  <c r="G159" s="1"/>
  <c r="G89"/>
  <c r="G88" s="1"/>
  <c r="G120"/>
  <c r="F204"/>
  <c r="E267"/>
  <c r="E266" s="1"/>
  <c r="E257" s="1"/>
  <c r="G267"/>
  <c r="G266" s="1"/>
  <c r="G257" s="1"/>
  <c r="E294"/>
  <c r="E293" s="1"/>
  <c r="E285" s="1"/>
  <c r="G294"/>
  <c r="G293" s="1"/>
  <c r="G285" s="1"/>
  <c r="G339"/>
  <c r="F346"/>
  <c r="F345" s="1"/>
  <c r="F339" s="1"/>
  <c r="F301" s="1"/>
  <c r="F100"/>
  <c r="F99"/>
  <c r="E304"/>
  <c r="E303" s="1"/>
  <c r="E302" s="1"/>
  <c r="E339"/>
  <c r="F182" i="12"/>
  <c r="G182"/>
  <c r="F196"/>
  <c r="F193" i="5"/>
  <c r="G193"/>
  <c r="F39"/>
  <c r="G39"/>
  <c r="F220" i="4" l="1"/>
  <c r="E98" i="2"/>
  <c r="F48" i="4"/>
  <c r="C98" i="2"/>
  <c r="G301" i="4"/>
  <c r="G48"/>
  <c r="G20"/>
  <c r="E287"/>
  <c r="F98"/>
  <c r="E20"/>
  <c r="E10" s="1"/>
  <c r="F439"/>
  <c r="F438" s="1"/>
  <c r="E130"/>
  <c r="G220"/>
  <c r="F12"/>
  <c r="G11"/>
  <c r="G130"/>
  <c r="F130"/>
  <c r="F437"/>
  <c r="E357"/>
  <c r="G109"/>
  <c r="G98" s="1"/>
  <c r="G438"/>
  <c r="G437"/>
  <c r="F10"/>
  <c r="E437"/>
  <c r="E438"/>
  <c r="F185"/>
  <c r="E301"/>
  <c r="E220"/>
  <c r="F223" i="12"/>
  <c r="G223"/>
  <c r="E223"/>
  <c r="F274"/>
  <c r="F36"/>
  <c r="G36"/>
  <c r="D19" i="11"/>
  <c r="D8" s="1"/>
  <c r="G10" i="4" l="1"/>
  <c r="F9"/>
  <c r="E9"/>
  <c r="G9"/>
  <c r="F261" i="12"/>
  <c r="F260" s="1"/>
  <c r="G261"/>
  <c r="E219"/>
  <c r="F83"/>
  <c r="G83"/>
  <c r="G82" s="1"/>
  <c r="G80" s="1"/>
  <c r="E83"/>
  <c r="F219"/>
  <c r="G219"/>
  <c r="E261"/>
  <c r="E260" s="1"/>
  <c r="F185"/>
  <c r="G185"/>
  <c r="G181" s="1"/>
  <c r="E185"/>
  <c r="G366"/>
  <c r="F366"/>
  <c r="E366"/>
  <c r="G364"/>
  <c r="F364"/>
  <c r="E364"/>
  <c r="G361"/>
  <c r="F361"/>
  <c r="E361"/>
  <c r="G359"/>
  <c r="F359"/>
  <c r="E359"/>
  <c r="G353"/>
  <c r="G352" s="1"/>
  <c r="G351" s="1"/>
  <c r="F353"/>
  <c r="F352" s="1"/>
  <c r="F351" s="1"/>
  <c r="E353"/>
  <c r="E352" s="1"/>
  <c r="E351" s="1"/>
  <c r="G347"/>
  <c r="G346" s="1"/>
  <c r="F347"/>
  <c r="E347"/>
  <c r="E346" s="1"/>
  <c r="F346"/>
  <c r="F345" s="1"/>
  <c r="G341"/>
  <c r="F341"/>
  <c r="E341"/>
  <c r="G337"/>
  <c r="G331" s="1"/>
  <c r="F337"/>
  <c r="E337"/>
  <c r="E331" s="1"/>
  <c r="G335"/>
  <c r="F335"/>
  <c r="E335"/>
  <c r="G332"/>
  <c r="F332"/>
  <c r="E332"/>
  <c r="G326"/>
  <c r="F326"/>
  <c r="E326"/>
  <c r="G320"/>
  <c r="F320"/>
  <c r="E320"/>
  <c r="G317"/>
  <c r="F317"/>
  <c r="E317"/>
  <c r="G312"/>
  <c r="G311" s="1"/>
  <c r="G310" s="1"/>
  <c r="G309" s="1"/>
  <c r="G308" s="1"/>
  <c r="F312"/>
  <c r="F311" s="1"/>
  <c r="F310" s="1"/>
  <c r="F309" s="1"/>
  <c r="F308" s="1"/>
  <c r="E312"/>
  <c r="E311" s="1"/>
  <c r="G306"/>
  <c r="G305" s="1"/>
  <c r="F306"/>
  <c r="E306"/>
  <c r="E305" s="1"/>
  <c r="F305"/>
  <c r="F304"/>
  <c r="E304"/>
  <c r="E303" s="1"/>
  <c r="F303"/>
  <c r="G301"/>
  <c r="F301"/>
  <c r="E301"/>
  <c r="G299"/>
  <c r="F299"/>
  <c r="F298" s="1"/>
  <c r="F297" s="1"/>
  <c r="F296" s="1"/>
  <c r="E299"/>
  <c r="G294"/>
  <c r="G293" s="1"/>
  <c r="G292" s="1"/>
  <c r="G291" s="1"/>
  <c r="F294"/>
  <c r="F293" s="1"/>
  <c r="F292" s="1"/>
  <c r="F291" s="1"/>
  <c r="E294"/>
  <c r="E293" s="1"/>
  <c r="E292" s="1"/>
  <c r="E291" s="1"/>
  <c r="G287"/>
  <c r="F287"/>
  <c r="E287"/>
  <c r="G285"/>
  <c r="F285"/>
  <c r="E285"/>
  <c r="G283"/>
  <c r="F283"/>
  <c r="E283"/>
  <c r="E282" s="1"/>
  <c r="E281" s="1"/>
  <c r="G278"/>
  <c r="G277" s="1"/>
  <c r="F278"/>
  <c r="F277" s="1"/>
  <c r="E278"/>
  <c r="E277"/>
  <c r="G274"/>
  <c r="E274"/>
  <c r="G271"/>
  <c r="F271"/>
  <c r="E271"/>
  <c r="E267" s="1"/>
  <c r="E266" s="1"/>
  <c r="G260"/>
  <c r="G255"/>
  <c r="F255"/>
  <c r="E255"/>
  <c r="G252"/>
  <c r="F252"/>
  <c r="E252"/>
  <c r="G250"/>
  <c r="G249" s="1"/>
  <c r="F250"/>
  <c r="E250"/>
  <c r="G243"/>
  <c r="F243"/>
  <c r="F240" s="1"/>
  <c r="F239" s="1"/>
  <c r="E243"/>
  <c r="G241"/>
  <c r="F241"/>
  <c r="E241"/>
  <c r="G236"/>
  <c r="G235" s="1"/>
  <c r="G234" s="1"/>
  <c r="F236"/>
  <c r="F235" s="1"/>
  <c r="F234" s="1"/>
  <c r="E236"/>
  <c r="E234" s="1"/>
  <c r="G231"/>
  <c r="G230" s="1"/>
  <c r="G229" s="1"/>
  <c r="G228" s="1"/>
  <c r="F231"/>
  <c r="F230" s="1"/>
  <c r="F229" s="1"/>
  <c r="F228" s="1"/>
  <c r="E231"/>
  <c r="E229" s="1"/>
  <c r="E228" s="1"/>
  <c r="G218"/>
  <c r="G217" s="1"/>
  <c r="F218"/>
  <c r="F217" s="1"/>
  <c r="G213"/>
  <c r="G212" s="1"/>
  <c r="G211" s="1"/>
  <c r="G210" s="1"/>
  <c r="F213"/>
  <c r="F212" s="1"/>
  <c r="F211" s="1"/>
  <c r="F210" s="1"/>
  <c r="E213"/>
  <c r="E212" s="1"/>
  <c r="E211" s="1"/>
  <c r="E210" s="1"/>
  <c r="G207"/>
  <c r="F207"/>
  <c r="E207"/>
  <c r="G196"/>
  <c r="E196"/>
  <c r="G193"/>
  <c r="F193"/>
  <c r="E193"/>
  <c r="E182"/>
  <c r="G180"/>
  <c r="G179" s="1"/>
  <c r="G178" s="1"/>
  <c r="G174"/>
  <c r="F174"/>
  <c r="E174"/>
  <c r="G172"/>
  <c r="F172"/>
  <c r="F171" s="1"/>
  <c r="E172"/>
  <c r="E171" s="1"/>
  <c r="F167"/>
  <c r="F166" s="1"/>
  <c r="E167"/>
  <c r="E166" s="1"/>
  <c r="G166"/>
  <c r="G163"/>
  <c r="F163"/>
  <c r="E163"/>
  <c r="G161"/>
  <c r="F161"/>
  <c r="E161"/>
  <c r="G158"/>
  <c r="F158"/>
  <c r="E158"/>
  <c r="E157" s="1"/>
  <c r="E156" s="1"/>
  <c r="E155" s="1"/>
  <c r="E154" s="1"/>
  <c r="E153" s="1"/>
  <c r="E148"/>
  <c r="G147"/>
  <c r="G146" s="1"/>
  <c r="F147"/>
  <c r="F146" s="1"/>
  <c r="E147"/>
  <c r="E146" s="1"/>
  <c r="G143"/>
  <c r="G142" s="1"/>
  <c r="G141" s="1"/>
  <c r="F143"/>
  <c r="F142" s="1"/>
  <c r="F141" s="1"/>
  <c r="E143"/>
  <c r="E142" s="1"/>
  <c r="E141" s="1"/>
  <c r="G139"/>
  <c r="G138" s="1"/>
  <c r="G137" s="1"/>
  <c r="G136" s="1"/>
  <c r="F139"/>
  <c r="E139"/>
  <c r="E138" s="1"/>
  <c r="E137" s="1"/>
  <c r="E136" s="1"/>
  <c r="F138"/>
  <c r="F137" s="1"/>
  <c r="F136" s="1"/>
  <c r="G134"/>
  <c r="G133" s="1"/>
  <c r="F134"/>
  <c r="F133" s="1"/>
  <c r="E134"/>
  <c r="E133" s="1"/>
  <c r="G131"/>
  <c r="G130" s="1"/>
  <c r="F131"/>
  <c r="F130" s="1"/>
  <c r="E131"/>
  <c r="E130" s="1"/>
  <c r="G127"/>
  <c r="G126" s="1"/>
  <c r="G125" s="1"/>
  <c r="F127"/>
  <c r="E127"/>
  <c r="E126" s="1"/>
  <c r="E125" s="1"/>
  <c r="F126"/>
  <c r="F125" s="1"/>
  <c r="G121"/>
  <c r="F121"/>
  <c r="E121"/>
  <c r="G119"/>
  <c r="F119"/>
  <c r="E119"/>
  <c r="G113"/>
  <c r="F113"/>
  <c r="E113"/>
  <c r="G111"/>
  <c r="F111"/>
  <c r="E111"/>
  <c r="E106"/>
  <c r="G103"/>
  <c r="G102" s="1"/>
  <c r="F103"/>
  <c r="F101" s="1"/>
  <c r="E103"/>
  <c r="E102" s="1"/>
  <c r="G99"/>
  <c r="G97" s="1"/>
  <c r="F99"/>
  <c r="F98" s="1"/>
  <c r="E99"/>
  <c r="E98" s="1"/>
  <c r="F97"/>
  <c r="G95"/>
  <c r="G94" s="1"/>
  <c r="F95"/>
  <c r="F93" s="1"/>
  <c r="E95"/>
  <c r="E94" s="1"/>
  <c r="G91"/>
  <c r="G89" s="1"/>
  <c r="F91"/>
  <c r="F90" s="1"/>
  <c r="E91"/>
  <c r="E90"/>
  <c r="E89"/>
  <c r="F82"/>
  <c r="F81" s="1"/>
  <c r="E82"/>
  <c r="G77"/>
  <c r="G76" s="1"/>
  <c r="F77"/>
  <c r="F76" s="1"/>
  <c r="E77"/>
  <c r="E76" s="1"/>
  <c r="G74"/>
  <c r="G73" s="1"/>
  <c r="F74"/>
  <c r="E74"/>
  <c r="E73" s="1"/>
  <c r="E72" s="1"/>
  <c r="E71" s="1"/>
  <c r="F73"/>
  <c r="G68"/>
  <c r="G67" s="1"/>
  <c r="F68"/>
  <c r="F67" s="1"/>
  <c r="E68"/>
  <c r="E67" s="1"/>
  <c r="E63"/>
  <c r="E62" s="1"/>
  <c r="E61" s="1"/>
  <c r="E60" s="1"/>
  <c r="G62"/>
  <c r="F62"/>
  <c r="G58"/>
  <c r="G55" s="1"/>
  <c r="G54" s="1"/>
  <c r="F58"/>
  <c r="E58"/>
  <c r="E56"/>
  <c r="F55"/>
  <c r="F54" s="1"/>
  <c r="G52"/>
  <c r="F52"/>
  <c r="E52"/>
  <c r="G50"/>
  <c r="F50"/>
  <c r="E50"/>
  <c r="G49"/>
  <c r="G48" s="1"/>
  <c r="F49"/>
  <c r="E49"/>
  <c r="E48" s="1"/>
  <c r="F48"/>
  <c r="G45"/>
  <c r="F45"/>
  <c r="E45"/>
  <c r="G43"/>
  <c r="G42" s="1"/>
  <c r="G41" s="1"/>
  <c r="F43"/>
  <c r="E43"/>
  <c r="E42" s="1"/>
  <c r="E41" s="1"/>
  <c r="E36"/>
  <c r="G34"/>
  <c r="G33" s="1"/>
  <c r="F34"/>
  <c r="F33" s="1"/>
  <c r="E34"/>
  <c r="G29"/>
  <c r="G28" s="1"/>
  <c r="F29"/>
  <c r="F28" s="1"/>
  <c r="E29"/>
  <c r="E28" s="1"/>
  <c r="G23"/>
  <c r="F23"/>
  <c r="E23"/>
  <c r="G21"/>
  <c r="G20" s="1"/>
  <c r="G19" s="1"/>
  <c r="F21"/>
  <c r="E21"/>
  <c r="G16"/>
  <c r="F16"/>
  <c r="E16"/>
  <c r="G14"/>
  <c r="F14"/>
  <c r="E14"/>
  <c r="G268" i="5"/>
  <c r="F268"/>
  <c r="E268"/>
  <c r="G265"/>
  <c r="E266"/>
  <c r="F265"/>
  <c r="G263"/>
  <c r="F263"/>
  <c r="E263"/>
  <c r="G261"/>
  <c r="G260" s="1"/>
  <c r="G259" s="1"/>
  <c r="G258" s="1"/>
  <c r="G257" s="1"/>
  <c r="F261"/>
  <c r="E261"/>
  <c r="E260" s="1"/>
  <c r="G250"/>
  <c r="F250"/>
  <c r="E250"/>
  <c r="G248"/>
  <c r="F248"/>
  <c r="E248"/>
  <c r="G246"/>
  <c r="F246"/>
  <c r="E246"/>
  <c r="G244"/>
  <c r="F244"/>
  <c r="E244"/>
  <c r="G242"/>
  <c r="G241" s="1"/>
  <c r="F242"/>
  <c r="F241" s="1"/>
  <c r="E242"/>
  <c r="E241" s="1"/>
  <c r="G239"/>
  <c r="E239"/>
  <c r="G236"/>
  <c r="F236"/>
  <c r="E236"/>
  <c r="G232"/>
  <c r="G231" s="1"/>
  <c r="F232"/>
  <c r="F231" s="1"/>
  <c r="E232"/>
  <c r="E231" s="1"/>
  <c r="G229"/>
  <c r="F229"/>
  <c r="E229"/>
  <c r="G227"/>
  <c r="F227"/>
  <c r="E227"/>
  <c r="G225"/>
  <c r="G224" s="1"/>
  <c r="F225"/>
  <c r="E225"/>
  <c r="E224" s="1"/>
  <c r="G222"/>
  <c r="G221" s="1"/>
  <c r="F222"/>
  <c r="F221" s="1"/>
  <c r="E222"/>
  <c r="E221" s="1"/>
  <c r="G219"/>
  <c r="F219"/>
  <c r="E219"/>
  <c r="G218"/>
  <c r="F218"/>
  <c r="E218"/>
  <c r="G216"/>
  <c r="F216"/>
  <c r="E216"/>
  <c r="G215"/>
  <c r="F215"/>
  <c r="E215"/>
  <c r="G210"/>
  <c r="G209" s="1"/>
  <c r="F210"/>
  <c r="F209" s="1"/>
  <c r="E210"/>
  <c r="E209" s="1"/>
  <c r="G206"/>
  <c r="G205" s="1"/>
  <c r="F206"/>
  <c r="F205" s="1"/>
  <c r="E206"/>
  <c r="E205" s="1"/>
  <c r="E203"/>
  <c r="E202" s="1"/>
  <c r="E201" s="1"/>
  <c r="E199"/>
  <c r="E197"/>
  <c r="E195"/>
  <c r="E193"/>
  <c r="E191"/>
  <c r="G189"/>
  <c r="F189"/>
  <c r="F188" s="1"/>
  <c r="F187" s="1"/>
  <c r="F186" s="1"/>
  <c r="F183" s="1"/>
  <c r="E189"/>
  <c r="G188"/>
  <c r="G187" s="1"/>
  <c r="G186" s="1"/>
  <c r="G183" s="1"/>
  <c r="G180"/>
  <c r="G179" s="1"/>
  <c r="G178" s="1"/>
  <c r="F180"/>
  <c r="F179" s="1"/>
  <c r="F178" s="1"/>
  <c r="E180"/>
  <c r="E179" s="1"/>
  <c r="E178" s="1"/>
  <c r="G176"/>
  <c r="F176"/>
  <c r="E176"/>
  <c r="G174"/>
  <c r="F174"/>
  <c r="F173" s="1"/>
  <c r="F172" s="1"/>
  <c r="E174"/>
  <c r="G173"/>
  <c r="G172" s="1"/>
  <c r="E173"/>
  <c r="E172" s="1"/>
  <c r="G170"/>
  <c r="F170"/>
  <c r="E170"/>
  <c r="G168"/>
  <c r="F168"/>
  <c r="F167" s="1"/>
  <c r="F166" s="1"/>
  <c r="F165" s="1"/>
  <c r="F164" s="1"/>
  <c r="E168"/>
  <c r="G167"/>
  <c r="G166" s="1"/>
  <c r="G165" s="1"/>
  <c r="G164" s="1"/>
  <c r="G162"/>
  <c r="G161" s="1"/>
  <c r="E162"/>
  <c r="E161" s="1"/>
  <c r="G158"/>
  <c r="E158"/>
  <c r="G155"/>
  <c r="G154" s="1"/>
  <c r="G153" s="1"/>
  <c r="G152" s="1"/>
  <c r="G151" s="1"/>
  <c r="F155"/>
  <c r="E155"/>
  <c r="E154" s="1"/>
  <c r="E153" s="1"/>
  <c r="E151" s="1"/>
  <c r="F154"/>
  <c r="F153" s="1"/>
  <c r="F152" s="1"/>
  <c r="F151" s="1"/>
  <c r="G148"/>
  <c r="G147" s="1"/>
  <c r="G146" s="1"/>
  <c r="G145" s="1"/>
  <c r="G144" s="1"/>
  <c r="F148"/>
  <c r="F147" s="1"/>
  <c r="F146" s="1"/>
  <c r="F145" s="1"/>
  <c r="F144" s="1"/>
  <c r="E148"/>
  <c r="E147" s="1"/>
  <c r="E146" s="1"/>
  <c r="E145" s="1"/>
  <c r="E144" s="1"/>
  <c r="E142"/>
  <c r="G140"/>
  <c r="F140"/>
  <c r="E140"/>
  <c r="G138"/>
  <c r="F138"/>
  <c r="E138"/>
  <c r="G135"/>
  <c r="G134" s="1"/>
  <c r="F135"/>
  <c r="F134" s="1"/>
  <c r="E135"/>
  <c r="E134" s="1"/>
  <c r="G131"/>
  <c r="G129" s="1"/>
  <c r="F131"/>
  <c r="F130" s="1"/>
  <c r="E131"/>
  <c r="G130"/>
  <c r="E130"/>
  <c r="E129"/>
  <c r="G127"/>
  <c r="G126" s="1"/>
  <c r="F127"/>
  <c r="F126" s="1"/>
  <c r="E127"/>
  <c r="E126" s="1"/>
  <c r="G125"/>
  <c r="G122"/>
  <c r="G121" s="1"/>
  <c r="F122"/>
  <c r="F121" s="1"/>
  <c r="E122"/>
  <c r="E121" s="1"/>
  <c r="G120"/>
  <c r="F120"/>
  <c r="F119" s="1"/>
  <c r="E120"/>
  <c r="E119" s="1"/>
  <c r="G119"/>
  <c r="G118"/>
  <c r="G112"/>
  <c r="G111" s="1"/>
  <c r="F112"/>
  <c r="F111" s="1"/>
  <c r="E112"/>
  <c r="E111" s="1"/>
  <c r="G98"/>
  <c r="F98"/>
  <c r="E98"/>
  <c r="E97"/>
  <c r="E96" s="1"/>
  <c r="G94"/>
  <c r="F94"/>
  <c r="E94"/>
  <c r="G92"/>
  <c r="G91" s="1"/>
  <c r="G90" s="1"/>
  <c r="F92"/>
  <c r="E92"/>
  <c r="G85"/>
  <c r="G84" s="1"/>
  <c r="G83" s="1"/>
  <c r="F85"/>
  <c r="F84" s="1"/>
  <c r="F83" s="1"/>
  <c r="E85"/>
  <c r="E84" s="1"/>
  <c r="E83" s="1"/>
  <c r="G79"/>
  <c r="G78" s="1"/>
  <c r="G77" s="1"/>
  <c r="F79"/>
  <c r="F78" s="1"/>
  <c r="F77" s="1"/>
  <c r="E79"/>
  <c r="E78" s="1"/>
  <c r="E77" s="1"/>
  <c r="G75"/>
  <c r="G74" s="1"/>
  <c r="G73" s="1"/>
  <c r="F75"/>
  <c r="F74" s="1"/>
  <c r="F73" s="1"/>
  <c r="E75"/>
  <c r="E74" s="1"/>
  <c r="E73" s="1"/>
  <c r="G71"/>
  <c r="G70" s="1"/>
  <c r="G69" s="1"/>
  <c r="F71"/>
  <c r="F70" s="1"/>
  <c r="F69" s="1"/>
  <c r="E71"/>
  <c r="E70" s="1"/>
  <c r="E69" s="1"/>
  <c r="G67"/>
  <c r="G66" s="1"/>
  <c r="G65" s="1"/>
  <c r="F67"/>
  <c r="F66" s="1"/>
  <c r="F65" s="1"/>
  <c r="E67"/>
  <c r="E66" s="1"/>
  <c r="E65" s="1"/>
  <c r="G63"/>
  <c r="G62" s="1"/>
  <c r="F63"/>
  <c r="F62" s="1"/>
  <c r="E63"/>
  <c r="E62" s="1"/>
  <c r="G59"/>
  <c r="F59"/>
  <c r="E59"/>
  <c r="G57"/>
  <c r="G56" s="1"/>
  <c r="F57"/>
  <c r="F56" s="1"/>
  <c r="E57"/>
  <c r="E56" s="1"/>
  <c r="G51"/>
  <c r="G50" s="1"/>
  <c r="F51"/>
  <c r="F50" s="1"/>
  <c r="E51"/>
  <c r="E50" s="1"/>
  <c r="G47"/>
  <c r="G46" s="1"/>
  <c r="F47"/>
  <c r="F46" s="1"/>
  <c r="E47"/>
  <c r="E46" s="1"/>
  <c r="E45" s="1"/>
  <c r="G45"/>
  <c r="F45"/>
  <c r="E39"/>
  <c r="G37"/>
  <c r="F37"/>
  <c r="E37"/>
  <c r="G32"/>
  <c r="G31" s="1"/>
  <c r="F32"/>
  <c r="F31" s="1"/>
  <c r="F30" s="1"/>
  <c r="E32"/>
  <c r="E31" s="1"/>
  <c r="G26"/>
  <c r="G25" s="1"/>
  <c r="F26"/>
  <c r="F25" s="1"/>
  <c r="E26"/>
  <c r="E25" s="1"/>
  <c r="G23"/>
  <c r="F23"/>
  <c r="E23"/>
  <c r="G18"/>
  <c r="F18"/>
  <c r="E18"/>
  <c r="G15"/>
  <c r="F15"/>
  <c r="F14" s="1"/>
  <c r="E15"/>
  <c r="E14" s="1"/>
  <c r="G14"/>
  <c r="G12"/>
  <c r="F12"/>
  <c r="E12"/>
  <c r="G11"/>
  <c r="G10" s="1"/>
  <c r="G282" i="12" l="1"/>
  <c r="G281" s="1"/>
  <c r="F282"/>
  <c r="F281" s="1"/>
  <c r="G316"/>
  <c r="G304"/>
  <c r="G303" s="1"/>
  <c r="E11" i="5"/>
  <c r="E10" s="1"/>
  <c r="F137"/>
  <c r="F224"/>
  <c r="F214" s="1"/>
  <c r="G238"/>
  <c r="F89" i="12"/>
  <c r="G129"/>
  <c r="E230"/>
  <c r="E310"/>
  <c r="E309" s="1"/>
  <c r="E308" s="1"/>
  <c r="F316"/>
  <c r="E330"/>
  <c r="E329" s="1"/>
  <c r="E328" s="1"/>
  <c r="E350"/>
  <c r="E349" s="1"/>
  <c r="E358"/>
  <c r="G363"/>
  <c r="G124"/>
  <c r="G214" i="5"/>
  <c r="F125"/>
  <c r="F260"/>
  <c r="E214"/>
  <c r="E175"/>
  <c r="E36"/>
  <c r="E35" s="1"/>
  <c r="E167"/>
  <c r="E166" s="1"/>
  <c r="E165" s="1"/>
  <c r="E164" s="1"/>
  <c r="F233" i="12"/>
  <c r="F344"/>
  <c r="F343" s="1"/>
  <c r="F20"/>
  <c r="F19" s="1"/>
  <c r="G118"/>
  <c r="E129"/>
  <c r="E124" s="1"/>
  <c r="F315"/>
  <c r="F314" s="1"/>
  <c r="E235"/>
  <c r="F358"/>
  <c r="E20"/>
  <c r="E19" s="1"/>
  <c r="G27"/>
  <c r="E315"/>
  <c r="E314" s="1"/>
  <c r="G315"/>
  <c r="G314" s="1"/>
  <c r="E240"/>
  <c r="E239" s="1"/>
  <c r="E233" s="1"/>
  <c r="G240"/>
  <c r="G239" s="1"/>
  <c r="G233" s="1"/>
  <c r="F249"/>
  <c r="F290"/>
  <c r="E316"/>
  <c r="F363"/>
  <c r="E363"/>
  <c r="E357" s="1"/>
  <c r="F267"/>
  <c r="F266" s="1"/>
  <c r="F27"/>
  <c r="E33"/>
  <c r="E27" s="1"/>
  <c r="E26" s="1"/>
  <c r="F42"/>
  <c r="F40" s="1"/>
  <c r="G90"/>
  <c r="G93"/>
  <c r="E97"/>
  <c r="F110"/>
  <c r="F109" s="1"/>
  <c r="F108" s="1"/>
  <c r="F129"/>
  <c r="F124" s="1"/>
  <c r="G192"/>
  <c r="G191" s="1"/>
  <c r="G190" s="1"/>
  <c r="E276"/>
  <c r="G137" i="5"/>
  <c r="G133" s="1"/>
  <c r="F133"/>
  <c r="E137"/>
  <c r="E133" s="1"/>
  <c r="F157" i="12"/>
  <c r="F156" s="1"/>
  <c r="F155" s="1"/>
  <c r="F154" s="1"/>
  <c r="F153" s="1"/>
  <c r="G117"/>
  <c r="G116" s="1"/>
  <c r="E344"/>
  <c r="E343" s="1"/>
  <c r="E345"/>
  <c r="G344"/>
  <c r="G343" s="1"/>
  <c r="G345"/>
  <c r="F181"/>
  <c r="F180" s="1"/>
  <c r="F179" s="1"/>
  <c r="F178" s="1"/>
  <c r="G165"/>
  <c r="G276"/>
  <c r="F276"/>
  <c r="E181"/>
  <c r="E180" s="1"/>
  <c r="E179" s="1"/>
  <c r="E178" s="1"/>
  <c r="G110"/>
  <c r="G109" s="1"/>
  <c r="G108" s="1"/>
  <c r="E55"/>
  <c r="E54" s="1"/>
  <c r="G98"/>
  <c r="G101"/>
  <c r="E110"/>
  <c r="E109" s="1"/>
  <c r="E108" s="1"/>
  <c r="F118"/>
  <c r="G171"/>
  <c r="E249"/>
  <c r="E298"/>
  <c r="E297" s="1"/>
  <c r="E296" s="1"/>
  <c r="G298"/>
  <c r="G297" s="1"/>
  <c r="G296" s="1"/>
  <c r="G290" s="1"/>
  <c r="G330"/>
  <c r="G329" s="1"/>
  <c r="G328" s="1"/>
  <c r="G358"/>
  <c r="G357" s="1"/>
  <c r="G267"/>
  <c r="G266" s="1"/>
  <c r="G248" s="1"/>
  <c r="G247" s="1"/>
  <c r="G246" s="1"/>
  <c r="G245" s="1"/>
  <c r="G40"/>
  <c r="E91" i="5"/>
  <c r="E90" s="1"/>
  <c r="E188"/>
  <c r="E187" s="1"/>
  <c r="E186" s="1"/>
  <c r="E183" s="1"/>
  <c r="F330" i="12"/>
  <c r="F329" s="1"/>
  <c r="F328" s="1"/>
  <c r="E248"/>
  <c r="E247" s="1"/>
  <c r="E246" s="1"/>
  <c r="E245" s="1"/>
  <c r="E218"/>
  <c r="E217" s="1"/>
  <c r="G157"/>
  <c r="G156" s="1"/>
  <c r="G155" s="1"/>
  <c r="G154" s="1"/>
  <c r="G153" s="1"/>
  <c r="G145" s="1"/>
  <c r="E13"/>
  <c r="F331"/>
  <c r="E165"/>
  <c r="E145" s="1"/>
  <c r="E81"/>
  <c r="E80" s="1"/>
  <c r="G81"/>
  <c r="F66"/>
  <c r="F65"/>
  <c r="G88"/>
  <c r="G79" s="1"/>
  <c r="E40"/>
  <c r="E93"/>
  <c r="F94"/>
  <c r="E101"/>
  <c r="F102"/>
  <c r="G350"/>
  <c r="G349" s="1"/>
  <c r="F175" i="5"/>
  <c r="F88" i="12"/>
  <c r="F36" i="5"/>
  <c r="F35" s="1"/>
  <c r="F34" s="1"/>
  <c r="E118"/>
  <c r="F129"/>
  <c r="E18" i="12"/>
  <c r="G97" i="5"/>
  <c r="G96" s="1"/>
  <c r="G89" s="1"/>
  <c r="F118"/>
  <c r="E125"/>
  <c r="G175"/>
  <c r="E265"/>
  <c r="E259" s="1"/>
  <c r="E258" s="1"/>
  <c r="E257" s="1"/>
  <c r="E238" s="1"/>
  <c r="F13" i="12"/>
  <c r="F12" s="1"/>
  <c r="G18"/>
  <c r="F26"/>
  <c r="G26"/>
  <c r="F72"/>
  <c r="F71" s="1"/>
  <c r="G72"/>
  <c r="G71" s="1"/>
  <c r="E118"/>
  <c r="E117" s="1"/>
  <c r="E116" s="1"/>
  <c r="F165"/>
  <c r="F145" s="1"/>
  <c r="E192"/>
  <c r="E191" s="1"/>
  <c r="E190" s="1"/>
  <c r="E209"/>
  <c r="F29" i="5"/>
  <c r="F91"/>
  <c r="F90" s="1"/>
  <c r="F259"/>
  <c r="F258" s="1"/>
  <c r="F257" s="1"/>
  <c r="F238" s="1"/>
  <c r="F97"/>
  <c r="F96" s="1"/>
  <c r="G36"/>
  <c r="G35" s="1"/>
  <c r="G34" s="1"/>
  <c r="F192" i="12"/>
  <c r="F191" s="1"/>
  <c r="F190" s="1"/>
  <c r="G209"/>
  <c r="G177" s="1"/>
  <c r="F209"/>
  <c r="F357"/>
  <c r="F355" s="1"/>
  <c r="G356"/>
  <c r="G355"/>
  <c r="F350"/>
  <c r="F349" s="1"/>
  <c r="G13"/>
  <c r="G11" s="1"/>
  <c r="F18"/>
  <c r="F80"/>
  <c r="F79" s="1"/>
  <c r="E11"/>
  <c r="E12"/>
  <c r="E65"/>
  <c r="E66"/>
  <c r="G65"/>
  <c r="G66"/>
  <c r="E29" i="5"/>
  <c r="E30"/>
  <c r="G29"/>
  <c r="G30"/>
  <c r="G81"/>
  <c r="G82"/>
  <c r="F82"/>
  <c r="F81"/>
  <c r="F11"/>
  <c r="F10" s="1"/>
  <c r="E34"/>
  <c r="E81"/>
  <c r="E82"/>
  <c r="E290" i="12" l="1"/>
  <c r="E105"/>
  <c r="E356"/>
  <c r="E355"/>
  <c r="F41"/>
  <c r="F248"/>
  <c r="F247" s="1"/>
  <c r="F246" s="1"/>
  <c r="F245" s="1"/>
  <c r="E89" i="5"/>
  <c r="G105" i="12"/>
  <c r="F177"/>
  <c r="F117"/>
  <c r="F116" s="1"/>
  <c r="F105" s="1"/>
  <c r="G10"/>
  <c r="E10"/>
  <c r="F28" i="5"/>
  <c r="E177" i="12"/>
  <c r="G12"/>
  <c r="F11"/>
  <c r="F10" s="1"/>
  <c r="F356"/>
  <c r="E88"/>
  <c r="E79" s="1"/>
  <c r="F89" i="5"/>
  <c r="G28"/>
  <c r="G213" s="1"/>
  <c r="G9" s="1"/>
  <c r="E28"/>
  <c r="G9" i="12" l="1"/>
  <c r="E213" i="5"/>
  <c r="E9" s="1"/>
  <c r="F9" i="12"/>
  <c r="E9"/>
  <c r="F213" i="5"/>
  <c r="F9" s="1"/>
  <c r="E26" i="11"/>
  <c r="D26"/>
  <c r="D25" s="1"/>
  <c r="D24" s="1"/>
  <c r="D22" s="1"/>
  <c r="D21" s="1"/>
  <c r="D20" s="1"/>
  <c r="E25" l="1"/>
  <c r="E24" s="1"/>
  <c r="C19"/>
  <c r="C8" s="1"/>
  <c r="C22"/>
  <c r="C21" s="1"/>
  <c r="C20" s="1"/>
  <c r="C26"/>
  <c r="C25" s="1"/>
  <c r="C24" s="1"/>
  <c r="E22" l="1"/>
  <c r="E19"/>
  <c r="E8" s="1"/>
  <c r="E21" l="1"/>
  <c r="E20" s="1"/>
  <c r="D19" i="8" l="1"/>
  <c r="D13" l="1"/>
  <c r="D17" i="11"/>
  <c r="D14" s="1"/>
  <c r="H25" i="6" l="1"/>
  <c r="D23" i="7" l="1"/>
  <c r="J26" i="6"/>
  <c r="I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26" l="1"/>
  <c r="E13" i="8" l="1"/>
  <c r="E19"/>
  <c r="C19"/>
  <c r="C13"/>
  <c r="C17" i="11" l="1"/>
  <c r="E23" i="7" l="1"/>
  <c r="C23"/>
  <c r="G26" i="6"/>
  <c r="F26"/>
  <c r="D26"/>
  <c r="C26"/>
  <c r="E25"/>
  <c r="H24"/>
  <c r="E24"/>
  <c r="H23"/>
  <c r="E23"/>
  <c r="H22"/>
  <c r="E22"/>
  <c r="H21"/>
  <c r="E21"/>
  <c r="H20"/>
  <c r="E20"/>
  <c r="H19"/>
  <c r="E19"/>
  <c r="H18"/>
  <c r="E18"/>
  <c r="H17"/>
  <c r="E17"/>
  <c r="H16"/>
  <c r="E16"/>
  <c r="H15"/>
  <c r="E15"/>
  <c r="H14"/>
  <c r="E14"/>
  <c r="H13"/>
  <c r="E13"/>
  <c r="H12"/>
  <c r="E12"/>
  <c r="H11"/>
  <c r="E11"/>
  <c r="H10"/>
  <c r="E10"/>
  <c r="H9"/>
  <c r="E9"/>
  <c r="H8"/>
  <c r="E8"/>
  <c r="H26" l="1"/>
  <c r="E26"/>
  <c r="E17" i="11" l="1"/>
  <c r="E14" s="1"/>
  <c r="C14"/>
</calcChain>
</file>

<file path=xl/sharedStrings.xml><?xml version="1.0" encoding="utf-8"?>
<sst xmlns="http://schemas.openxmlformats.org/spreadsheetml/2006/main" count="5468" uniqueCount="1128">
  <si>
    <t>1 13 01995 05 0000 130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</si>
  <si>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</si>
  <si>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</si>
  <si>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</si>
  <si>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</si>
  <si>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ШТРАФЫ, САНКЦИИ, ВОЗМЕЩЕНИЕ УЩЕРБА</t>
  </si>
  <si>
    <t>Осуществление полномочий Республики Северная Осетия-Алания по организации работы детских оздоровительных лагерей дневного пребывания детей при муниципальных образовательных учреждениях республики в каникулярное время</t>
  </si>
  <si>
    <t>Гранты начинающим предпринимателям на создание собственного бизнеса</t>
  </si>
  <si>
    <t>Подпрограмма  "Развитие системы художественного образования в Алагирском районе"</t>
  </si>
  <si>
    <t>Обеспечение деятельности учреждений дополнительного образования в сфере культуры</t>
  </si>
  <si>
    <t>Подпрограмма  "Реализация муниципальной политики в сфере культуры на территории Алагирского района"</t>
  </si>
  <si>
    <t>Обеспечение деятельности культурно-досуговых учреждений</t>
  </si>
  <si>
    <t>Обеспечение деятельности музеев</t>
  </si>
  <si>
    <t>Обеспечение деятельности библиотек</t>
  </si>
  <si>
    <t>Молодежная политика</t>
  </si>
  <si>
    <t>Подпрограмма "Оздоровительная кампания детей"</t>
  </si>
  <si>
    <t>Предоставление молодым семьям социальных выплат в установленном порядке</t>
  </si>
  <si>
    <t>Подпрограмма "Развитие системы дошкольного образования"</t>
  </si>
  <si>
    <t>Софинансирование по соглашению</t>
  </si>
  <si>
    <t>Непрограммные расходы</t>
  </si>
  <si>
    <t>1 17 01050 05 0000 180</t>
  </si>
  <si>
    <t>Невыясненные поступления, зачисляемые в бюджеты муниципальных районов</t>
  </si>
  <si>
    <t>из средств местного бюджета</t>
  </si>
  <si>
    <t>всего</t>
  </si>
  <si>
    <t>ИТОГО:</t>
  </si>
  <si>
    <t>1 17 00000 00 0000 000</t>
  </si>
  <si>
    <t>ПРОЧИЕ НЕНАЛОГОВЫЕ ДОХОДЫ</t>
  </si>
  <si>
    <t>1 17 05050 10 0000 180</t>
  </si>
  <si>
    <t>Налоги на совокупный доход</t>
  </si>
  <si>
    <t>Единый сельскохозяйственный налог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</si>
  <si>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</si>
  <si>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</si>
  <si>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</si>
  <si>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</si>
  <si>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</si>
  <si>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</si>
  <si>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</si>
  <si>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</si>
  <si>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ВСЕГО ДОХОДОВ</t>
  </si>
  <si>
    <t>1 11 05025 05 0000 120</t>
  </si>
  <si>
    <t xml:space="preserve">Доходы </t>
  </si>
  <si>
    <t>Резервные фонды</t>
  </si>
  <si>
    <t>Уплата налогов, сборов и иных платежей</t>
  </si>
  <si>
    <t>Обеспечение функционирования аппарата управления образования АМС Алагирского района</t>
  </si>
  <si>
    <t>Приложение 7</t>
  </si>
  <si>
    <t>Подпрограмма "Реализация муниципальной политики в сфере культуры на территории Алагирского района"</t>
  </si>
  <si>
    <t>Налоги на товары (работы, услуги), реализуемые на территории Российской Федерации</t>
  </si>
  <si>
    <t>1 06 01030 13 0000 110</t>
  </si>
  <si>
    <t>1 11 05013 13 0000 120</t>
  </si>
  <si>
    <t>1 11 05025 13 0000 120</t>
  </si>
  <si>
    <t>1 11 05035 13 0000 120</t>
  </si>
  <si>
    <t>1 11 09045 13 0000 120</t>
  </si>
  <si>
    <t>1 13 01995 13 0000 130</t>
  </si>
  <si>
    <t>1 14 02052 13 0000 410</t>
  </si>
  <si>
    <t>1 14 02053 13 0000 410</t>
  </si>
  <si>
    <t>1 14 02052 13 0000 440</t>
  </si>
  <si>
    <t>1 14 02053 13 0000 440</t>
  </si>
  <si>
    <t>1 14 06013 13 0000 430</t>
  </si>
  <si>
    <t>1 14 06025 13 0000 430</t>
  </si>
  <si>
    <t>1 15 02050 13 0000 140</t>
  </si>
  <si>
    <t>1 17 01050 13 0000 180</t>
  </si>
  <si>
    <t>1 17 05050 13 0000 180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</si>
  <si>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227¹ и 228 Налогового кодекса РФ</t>
  </si>
  <si>
    <t>Подпрограмма "Поддержка семьи и детства"</t>
  </si>
  <si>
    <t>78 00 0 00000</t>
  </si>
  <si>
    <t>в бюджет городского поселения</t>
  </si>
  <si>
    <t>в бюджеты сельских поселений</t>
  </si>
  <si>
    <t>НАЛОГИ НА ПРИБЫЛЬ, ДОХОДЫ</t>
  </si>
  <si>
    <t>Налог на доходы физических лиц (взимаемого на территориях городских поселений)</t>
  </si>
  <si>
    <t>Налог на доходы физических лиц (взимаемого на территориях сельских поселений)</t>
  </si>
  <si>
    <t>НАЛОГИ НА СОВОКУПНЫЙ ДОХОД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</si>
  <si>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</si>
  <si>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</si>
  <si>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</si>
  <si>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1 06 06033 05 0000 110</t>
  </si>
  <si>
    <t>Земельный налог с организаций, обладающих земельным участком, расположенным в границах межселенных территорий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</si>
  <si>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</si>
  <si>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</si>
  <si>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1 06 06033 13 0000 110</t>
  </si>
  <si>
    <t>Земельный налог с организаций, обладающих земельным участком, расположенным в границах городских  поселений</t>
  </si>
  <si>
    <t>1 06 06043 05 0000 110</t>
  </si>
  <si>
    <t>Земельный налог с физических лиц, обладающих земельным участком, расположенным в границах межселенных территорий</t>
  </si>
  <si>
    <t>1 06 06043 10 0000 110</t>
  </si>
  <si>
    <t>Земельный налог с физических лиц, обладающих земельным участком, расположенным в границах  сельских  поселений</t>
  </si>
  <si>
    <t>1 06 06043 13 0000 110</t>
  </si>
  <si>
    <t>Земельный налог с физических лиц, обладающих земельным участком, расположенным в границах  городских  поселений</t>
  </si>
  <si>
    <t>ГОСУДАРСТВЕННАЯ ПОШЛИНА</t>
  </si>
  <si>
    <t>0107</t>
  </si>
  <si>
    <t xml:space="preserve"> Обеспечение проведения выборов и референдумов</t>
  </si>
  <si>
    <t>Налог, взимаемый в связи с применением упрощенной системы налогообложения</t>
  </si>
  <si>
    <t>1 06 02000 02 0000 110</t>
  </si>
  <si>
    <t>Налог на имущество организаций</t>
  </si>
  <si>
    <t>1 06 02010 02 0000 110</t>
  </si>
  <si>
    <t>Налог на имущество организаций по имуществу, не входящему в Единую систему газоснабжения</t>
  </si>
  <si>
    <t>1 06 02020 02 0000 110</t>
  </si>
  <si>
    <t>Налог на имущество организаций по имуществу, входящему в Единую систему газоснабжения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</si>
  <si>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</si>
  <si>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</si>
  <si>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</si>
  <si>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1 09 04053 05 0000 110</t>
  </si>
  <si>
    <t>1 09 04053 10 0000 110</t>
  </si>
  <si>
    <t>Земельный налог (по обязательствам, возникшим до 1 января 2006 года), мобилизуемый на территориях сельских поселений</t>
  </si>
  <si>
    <t>1 09 04053 13 0000 110</t>
  </si>
  <si>
    <t>Земельный налог (по обязательствам, возникшим до 1 января 2006 года), мобилизуемый на территориях городских поселений</t>
  </si>
  <si>
    <t>1 09 07013 05 0000 110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</si>
  <si>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</si>
  <si>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</si>
  <si>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Налог на доходы физических лиц (взимаемого на межселенных территориях)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</si>
  <si>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</si>
  <si>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</si>
  <si>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Другие вопросы в области национальной экономики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</si>
  <si>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</si>
  <si>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1 14 02053 05 0000 440</t>
  </si>
  <si>
    <t>1 14 02052 10 0000 410</t>
  </si>
  <si>
    <t>(тыс.руб.)</t>
  </si>
  <si>
    <t>0709</t>
  </si>
  <si>
    <t>0314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</si>
  <si>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</si>
  <si>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</si>
  <si>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НАЛОГОВЫЕ И НЕНАЛОГОВЫЕ ДОХОДЫ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</si>
  <si>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</si>
  <si>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Источники финансирования дефицита бюджета</t>
  </si>
  <si>
    <t>Привлечение средств для финансирования дефицита бюджета и погашения долговых обязательств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</si>
  <si>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</si>
  <si>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</si>
  <si>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</si>
  <si>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</si>
  <si>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</si>
  <si>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1 14 07030 05 0000 410</t>
  </si>
  <si>
    <t>Доходы от продажи недвижимого имущества одновременно с занятыми такими объектами недвижимого имущества земельными участками, которые расположены в границах межселенных территорий муниципальных районов,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</si>
  <si>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1 14 07030 10 0000 410</t>
  </si>
  <si>
    <t>Доходы от продажи недвижимого имущества одновременно с занятыми такими объектами недвижимого имущества земельными участками,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</si>
  <si>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1 14 07030 13 0000 410</t>
  </si>
  <si>
    <t>Доходы от продажи недвижимого имущества одновременно с занятыми такими объектами недвижимого имущества земельными участками, которые расположены в границах городских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</si>
  <si>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</si>
  <si>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</si>
  <si>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Невыясненные поступления, зачисляемые в бюджеты сельских поселений</t>
  </si>
  <si>
    <t>Невыясненные поступления, зачисляемые в бюджеты городских поселений</t>
  </si>
  <si>
    <t>Прочие неналоговые доходы бюджетов сельских поселений</t>
  </si>
  <si>
    <t>Прочие неналоговые доходы бюджетов городских поселений</t>
  </si>
  <si>
    <t>Другие вопросы в области социальной политики</t>
  </si>
  <si>
    <t xml:space="preserve">Единый сельскохозяйственный налог </t>
  </si>
  <si>
    <t>0501</t>
  </si>
  <si>
    <t>Жилищное хозяйство</t>
  </si>
  <si>
    <t>Субвенции бюджетам муниципальных районов на выполнение передаваемых полномочий субъектов Российской Федерации (получение общедоступного  и бесплатного дошкольного образования в муниципальных дошкольных образовательных организациях)</t>
  </si>
  <si>
    <t>Субвенции бюджетам муниципальных районов на выполнение передаваемых полномочий субъектов Российской Федерации (получение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учреждениях)</t>
  </si>
  <si>
    <t>Субвенции бюджетам муниципальных районов на выполнение передаваемых полномочий субъектов Российской Федерации (организация и поддержка учреждений культуры)</t>
  </si>
  <si>
    <t>Субвенции бюджетам муниципальных районов на выполнение передаваемых полномочий субъектов Российской Федерации  (расчет и предоставление дотаций бюджетам поселений)</t>
  </si>
  <si>
    <t>Субвенции бюджетам муниципальных районов на выполнение передаваемых полномочий субъектов Российской Федерации(организация деятельности административных комиссий)</t>
  </si>
  <si>
    <t>Межбюджетные трансферты сельским поселениям</t>
  </si>
  <si>
    <t>Межбюджетные трансферты городскому поселению</t>
  </si>
  <si>
    <t>Дотации на выравнивание бюджетной обеспеченности городских поселений из регионального фонда финансовой поддержки</t>
  </si>
  <si>
    <t>Дотации на выравнивание бюджетной обеспеченности сельских поселений из регионального фонда финансовой поддержки</t>
  </si>
  <si>
    <t>Дотации на выравнивание бюджетной обеспеченности сельских поселений из районного фонда финансовой поддержки</t>
  </si>
  <si>
    <t>Субсидии юридическим лицам (кроме некоммерческих организаций), индивидуальным предпринимателям, физическим лицам</t>
  </si>
  <si>
    <t>Межбюджетные трансферты городским поселениям</t>
  </si>
  <si>
    <t>Другие вопросы в области образования</t>
  </si>
  <si>
    <t>1 05 01000 00 0000 110</t>
  </si>
  <si>
    <t>870</t>
  </si>
  <si>
    <t>730</t>
  </si>
  <si>
    <t>Резервные средства</t>
  </si>
  <si>
    <t>Специальные расходы</t>
  </si>
  <si>
    <t>810</t>
  </si>
  <si>
    <t>Субвенции</t>
  </si>
  <si>
    <t>530</t>
  </si>
  <si>
    <t>1 05 01010 01 0000 110</t>
  </si>
  <si>
    <t>1 05 01020 01 0000 110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</si>
  <si>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</si>
  <si>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муниципальных районов</t>
  </si>
  <si>
    <t>1 13 01995 10 0000 130</t>
  </si>
  <si>
    <t>Кредиты кредитных организаций в валюте Российской Федерации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</si>
  <si>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</si>
  <si>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</si>
  <si>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Дотации бюджетам субъектов  Российской Федерации и муниципальных образований</t>
  </si>
  <si>
    <t>1004</t>
  </si>
  <si>
    <t>Комитет по делам молодежи, физической культуре и спорта АМС Алагирского района</t>
  </si>
  <si>
    <t>0707</t>
  </si>
  <si>
    <t>1100</t>
  </si>
  <si>
    <t xml:space="preserve">Физическая культура </t>
  </si>
  <si>
    <t>1003</t>
  </si>
  <si>
    <t>Управление культуры АМС Алагирского района</t>
  </si>
  <si>
    <t xml:space="preserve">КУЛЬТУРА, КИНЕМАТОГРАФИЯ </t>
  </si>
  <si>
    <t>0800</t>
  </si>
  <si>
    <t>0801</t>
  </si>
  <si>
    <t>0804</t>
  </si>
  <si>
    <t>Обслуживание государственного внутреннего и муниципального долга</t>
  </si>
  <si>
    <t>1401</t>
  </si>
  <si>
    <t>1 13 00000 00 0000 000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</si>
  <si>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</si>
  <si>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</si>
  <si>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1 14 02053 05 0000 410</t>
  </si>
  <si>
    <t>1 14 02052 05 0000 440</t>
  </si>
  <si>
    <t>Охрана семьи и детства</t>
  </si>
  <si>
    <t>Социальное обеспечение населения</t>
  </si>
  <si>
    <t>Плата за негативное воздействие на окружающую среду</t>
  </si>
  <si>
    <t>Налоги на прибыль, доходы</t>
  </si>
  <si>
    <t>05 02</t>
  </si>
  <si>
    <t>Администрация местного самоуправления Алагирского района</t>
  </si>
  <si>
    <t>1 08 07174 01 0000 110</t>
  </si>
  <si>
    <t>Прочие местные налоги и сборы, мобилизуемые на территориях муниципальных районов</t>
  </si>
  <si>
    <t>Финансовое управление АМС Алагирского района</t>
  </si>
  <si>
    <t>1 08 04020 01 0000 110</t>
  </si>
  <si>
    <t>1 17 01050 10 0000 180</t>
  </si>
  <si>
    <t>1 17 05050 05 0000 180</t>
  </si>
  <si>
    <t>Прочие неналоговые доходы бюджетов муниципальных районов</t>
  </si>
  <si>
    <t>1 09 07033 05 0000 110</t>
  </si>
  <si>
    <t>Дорожное хозяйство (дорожные фонды)</t>
  </si>
  <si>
    <t>0409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</si>
  <si>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</si>
  <si>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1 09 07043 05 0000 110</t>
  </si>
  <si>
    <t>1 09 07053 05 0000 110</t>
  </si>
  <si>
    <t>СОЦИАЛЬНАЯ ПОЛИТИКА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</si>
  <si>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</si>
  <si>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</si>
  <si>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000 01 02 00 00 00 0000 000</t>
  </si>
  <si>
    <t>000 01 02 00 00 00 0000 700</t>
  </si>
  <si>
    <t>000 01 02 00 00 05 0000 710</t>
  </si>
  <si>
    <t>000 01 03 00 00 00 0000 000</t>
  </si>
  <si>
    <t>Платежи при пользовании природными ресурсами</t>
  </si>
  <si>
    <t>Доходы от продажи материальных и нематериальных активов</t>
  </si>
  <si>
    <t>1 01 02000 01 0000 110</t>
  </si>
  <si>
    <t>1 11 05035 05 0000 120</t>
  </si>
  <si>
    <t>1 08 03010 01 0000 110</t>
  </si>
  <si>
    <t>1 01 00000 00 0000 000</t>
  </si>
  <si>
    <t>1 01 02010 01 0000 110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</si>
  <si>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</si>
  <si>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</si>
  <si>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Государственная пошлина за выдачу разрешения на установку рекламной конструкции</t>
  </si>
  <si>
    <t>1 08 07150 01 0000 110</t>
  </si>
  <si>
    <t>1 14 06025 05 0000 430</t>
  </si>
  <si>
    <t>0113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</si>
  <si>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</si>
  <si>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1 11 09045 10 0000 120</t>
  </si>
  <si>
    <t>ГЛ</t>
  </si>
  <si>
    <t>Раздел, подраздел</t>
  </si>
  <si>
    <t>Вид расходов</t>
  </si>
  <si>
    <t xml:space="preserve">ВСЕГО  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</si>
  <si>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</si>
  <si>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</si>
  <si>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</si>
  <si>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</si>
  <si>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</si>
  <si>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Обеспечение функционирования управления по земельным отношениям, собственности и сельскому хозяйству АМС Алагирского района</t>
  </si>
  <si>
    <t>Другие вопросы в области культуры, кинематографии</t>
  </si>
  <si>
    <t>110</t>
  </si>
  <si>
    <t>610</t>
  </si>
  <si>
    <t>Субсидии бюджетным учреждениям</t>
  </si>
  <si>
    <t>Расходы на выплаты персоналу казенных учреждений</t>
  </si>
  <si>
    <t>310</t>
  </si>
  <si>
    <t>Публичные нормативные социальные выплаты гражданам</t>
  </si>
  <si>
    <t>320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</si>
  <si>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</si>
  <si>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Социальные выплаты гражданам, кроме публичных нормативных социальных выплат</t>
  </si>
  <si>
    <t>Процентные платежи по муниципальному долгу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</si>
  <si>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</si>
  <si>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Строительство, реконструкция и содержание автомобильных дорог общего пользования</t>
  </si>
  <si>
    <t>1 06 00000 00 0000 000</t>
  </si>
  <si>
    <t>Налоги на имущество</t>
  </si>
  <si>
    <t>1 09 00000 00 0000 000</t>
  </si>
  <si>
    <t>Наименование</t>
  </si>
  <si>
    <t>(в процентах)</t>
  </si>
  <si>
    <t>консолидир. бюджет района</t>
  </si>
  <si>
    <t>в т.ч.</t>
  </si>
  <si>
    <t>в бюджет муниц. района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</si>
  <si>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</si>
  <si>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</si>
  <si>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</si>
  <si>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</si>
  <si>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0700</t>
  </si>
  <si>
    <t>ОБРАЗОВАНИЕ</t>
  </si>
  <si>
    <t>ФИЗИЧЕСКАЯ КУЛЬТУРА И СПОРТ</t>
  </si>
  <si>
    <t>СРЕДСТВА МАССОВОЙ ИНФОРМАЦИИ</t>
  </si>
  <si>
    <t>1200</t>
  </si>
  <si>
    <t>ОБСЛУЖИВАНИЕ ГОСУДАРСТВЕННОГО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</si>
  <si>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</si>
  <si>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</si>
  <si>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№ п/п</t>
  </si>
  <si>
    <t>АМС Црауского сельского поселения</t>
  </si>
  <si>
    <t>АМС Бирагзангского сельского поселения</t>
  </si>
  <si>
    <t>АМС Суадагского сельского поселения</t>
  </si>
  <si>
    <t>АМС Хаталдонского сельского поселения</t>
  </si>
  <si>
    <t>АМС Дзуарикауского сельского поселения</t>
  </si>
  <si>
    <t>АМС Майрамадагского сельского поселения</t>
  </si>
  <si>
    <t>АМС Ногкауского сельского поселения</t>
  </si>
  <si>
    <t>АМС Рамоновского сельского поселения</t>
  </si>
  <si>
    <t>АМС Горно-Карцинского сельского поселения</t>
  </si>
  <si>
    <t>АМС Унальского сельского поселения</t>
  </si>
  <si>
    <t>1 14 02053 10 0000 410</t>
  </si>
  <si>
    <t>1 14 02052 10 0000 440</t>
  </si>
  <si>
    <t>1 14 02053 10 0000 440</t>
  </si>
  <si>
    <t>1 14 06025 10 0000 430</t>
  </si>
  <si>
    <t>1 17 02020 05 0000 180</t>
  </si>
  <si>
    <t>1 11 05013 05 0000 120</t>
  </si>
  <si>
    <t>ВСЕГО</t>
  </si>
  <si>
    <t>Наименование поселений</t>
  </si>
  <si>
    <t>Единый налог на вмененный доход для отдельных видов деятельности</t>
  </si>
  <si>
    <t>Расходы на обеспечение функций муниципальных органов</t>
  </si>
  <si>
    <t>Приложение  2</t>
  </si>
  <si>
    <t>Приложение 6</t>
  </si>
  <si>
    <t>Обеспечение функционирования Единой дежурно-диспетчерской службы Алагирского района</t>
  </si>
  <si>
    <t>Периодические издания, учрежденные органами местного самоуправления</t>
  </si>
  <si>
    <t>Иные межбюджетные трансферты</t>
  </si>
  <si>
    <t>Проведение муниципальных выборов</t>
  </si>
  <si>
    <t>Субвенции бюджетам муниципальных районов на выполнение передаваемых полномочий субъектов Российской Федерации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</si>
  <si>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</si>
  <si>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</si>
  <si>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1 15 02050 10 0000 140</t>
  </si>
  <si>
    <t>АМС Цейского сельского поселения</t>
  </si>
  <si>
    <t>АМС Зарамагского сельского поселения</t>
  </si>
  <si>
    <t>АМС Нарского сельского поселения</t>
  </si>
  <si>
    <t>АМС Мизурского сельского поселения</t>
  </si>
  <si>
    <t>АМС Буронского сельского поселения</t>
  </si>
  <si>
    <t>АМС Фиагдонского сельского поселения</t>
  </si>
  <si>
    <t>АМС Алагирского городского поселения</t>
  </si>
  <si>
    <t>Налог, взимаемый с налогоплательщиков, выбравших в качестве объекта налогообложения  доходы</t>
  </si>
  <si>
    <t>Управление по земельным отношениям, собственности и сельскому хозяйству АМС Алагирского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</si>
  <si>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</si>
  <si>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администрации местного самоуправления</t>
  </si>
  <si>
    <t>Целевая статья</t>
  </si>
  <si>
    <t>240</t>
  </si>
  <si>
    <t>Иные закупки товаров, работ и услуг для обеспечения государственных (муниципальных) нужд</t>
  </si>
  <si>
    <t>0309</t>
  </si>
  <si>
    <t>Расходы на выплаты по оплате труда работников муниципальных органов</t>
  </si>
  <si>
    <t>120</t>
  </si>
  <si>
    <t>Расходы на выплаты персоналу государственных (муниципальных) органов</t>
  </si>
  <si>
    <t>Расходы на выполнение функций муниципальных органов</t>
  </si>
  <si>
    <t>Обеспечение функционирования финансового управления АМС Алагирского района</t>
  </si>
  <si>
    <t>Обеспечение функционирования контрольно-счетной палаты Алагирского района</t>
  </si>
  <si>
    <t>Обеспечение функционирования административной комиссии</t>
  </si>
  <si>
    <t>Подпрограмма "Развитие системы общего образования"</t>
  </si>
  <si>
    <t>Подпрограмма "Развитие системы дополнительного образования"</t>
  </si>
  <si>
    <t xml:space="preserve">Обеспечение деятельности учебно-методических кабинетов, централизованной бухгалтерии, ремонтно-строительной бригады и информационно-ресурсного центра </t>
  </si>
  <si>
    <t>Обеспечение функционирования  редакции газеты "Заря"</t>
  </si>
  <si>
    <t>Субвенция на осуществление первичного воинского учета на территориях, где отсутствуют военные комиссариаты</t>
  </si>
  <si>
    <t>Обеспечение функционирования аппарата управления культуры АМС Алагирского района</t>
  </si>
  <si>
    <t>850</t>
  </si>
  <si>
    <t>(тыс. руб.)</t>
  </si>
  <si>
    <t>Коды классификации источников финансирования дефицитов бюджетов</t>
  </si>
  <si>
    <t>Наименование кода группы, подгруппы, статьи, вида источника финансирования дефицита бюджетов, кода классификации операций сектора государственного управления, относящихся к источникам финансирования дефицита бюджетов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</si>
  <si>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</si>
  <si>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</si>
  <si>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</si>
  <si>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</si>
  <si>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000 01 02 00 00 05 0000 810</t>
  </si>
  <si>
    <t>Погашение  бюджетами муниципальных районов кредитов от кредитных организаций в валюте Российской Федерации</t>
  </si>
  <si>
    <t xml:space="preserve">Бюджетные кредиты от других бюджетов бюджетной системы Российской Федерации 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</si>
  <si>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</si>
  <si>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</si>
  <si>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</si>
  <si>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в валюте Российской Федерации</t>
  </si>
  <si>
    <t>000 01 03 01 00 00 0000 800</t>
  </si>
  <si>
    <t>000 01 03 01 00 05 0000 810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</si>
  <si>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</si>
  <si>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Единая дежурно-диспетчерская служба Алагирского района</t>
  </si>
  <si>
    <t>Расходы на проектно-сметную документацию, экспертизу</t>
  </si>
  <si>
    <t>Код бюджетной   классификации             Российской Федерации</t>
  </si>
  <si>
    <t>1 03 00000 00 0000 000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</si>
  <si>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</si>
  <si>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Другие общегосударственные вопросы</t>
  </si>
  <si>
    <t>1 05 01011 01 0000 110</t>
  </si>
  <si>
    <t>1 05 01021 01 0000 110</t>
  </si>
  <si>
    <t>1 05 02010 02 0000 110</t>
  </si>
  <si>
    <t>1 05 03010 01 0000 110</t>
  </si>
  <si>
    <t>Мероприятия в области социальной политики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</si>
  <si>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</si>
  <si>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</si>
  <si>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1 09 01030 05 0000 110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</si>
  <si>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</si>
  <si>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1 09 04040 01 0000 110</t>
  </si>
  <si>
    <t>Налог с имущества, переходящего в порядке наследования или дарения</t>
  </si>
  <si>
    <t>АМС Красноходского сельского поселения</t>
  </si>
  <si>
    <t>-</t>
  </si>
  <si>
    <t>1 05 03000 01 0000 110</t>
  </si>
  <si>
    <t xml:space="preserve">1 06 00000 00 0000 000 </t>
  </si>
  <si>
    <t>1 06 01030 05 0000 110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</si>
  <si>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</si>
  <si>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1 06 01030 10 0000 110</t>
  </si>
  <si>
    <t>1000</t>
  </si>
  <si>
    <t>Земельный налог (по обязательствам, возникшим до 1 января 2006 года), мобилизуемый на межселенных территориях</t>
  </si>
  <si>
    <t>76 0 00 00000</t>
  </si>
  <si>
    <t>76 1 00 00000</t>
  </si>
  <si>
    <t>76 1 00 40010</t>
  </si>
  <si>
    <t>76 1 00 40020</t>
  </si>
  <si>
    <t>76 2 00 00000</t>
  </si>
  <si>
    <t>76 2 00 40010</t>
  </si>
  <si>
    <t>76 2 00 40020</t>
  </si>
  <si>
    <t>476</t>
  </si>
  <si>
    <t>77 0 00 00000</t>
  </si>
  <si>
    <t>77 3 00 00000</t>
  </si>
  <si>
    <t>77 3 00 40010</t>
  </si>
  <si>
    <t>77 3 00 40020</t>
  </si>
  <si>
    <t>77 4 00 00000</t>
  </si>
  <si>
    <t>77 4 00 40010</t>
  </si>
  <si>
    <t>77 4 00 40020</t>
  </si>
  <si>
    <t>78 1 00 00000</t>
  </si>
  <si>
    <t>78 1 00 40010</t>
  </si>
  <si>
    <t>92 0 00 00000</t>
  </si>
  <si>
    <t>99 0 00 00000</t>
  </si>
  <si>
    <t>99 7 00 00000</t>
  </si>
  <si>
    <t>99 7 00 42700</t>
  </si>
  <si>
    <t>78 0 00 00000</t>
  </si>
  <si>
    <t>78 2 00 00000</t>
  </si>
  <si>
    <t xml:space="preserve"> 78 2 00 22740</t>
  </si>
  <si>
    <t>78 2 00 22740</t>
  </si>
  <si>
    <t>06 0 00 00000</t>
  </si>
  <si>
    <t>07 0 00 00000</t>
  </si>
  <si>
    <t>08 0 00 40140</t>
  </si>
  <si>
    <t>09 0 00 00000</t>
  </si>
  <si>
    <t>02 0 00 00000</t>
  </si>
  <si>
    <t>14 0 00 00000</t>
  </si>
  <si>
    <t>15 0 00 00000</t>
  </si>
  <si>
    <t>01 0 00 00000</t>
  </si>
  <si>
    <t>77 5 00 00000</t>
  </si>
  <si>
    <t>77 5 00 40010</t>
  </si>
  <si>
    <t>77 5 00 40020</t>
  </si>
  <si>
    <t>99 1 00 00000</t>
  </si>
  <si>
    <t>77 7 00 00000</t>
  </si>
  <si>
    <t>77 7 00 40010</t>
  </si>
  <si>
    <t>77 7 00 40020</t>
  </si>
  <si>
    <t>16 0 00 00000</t>
  </si>
  <si>
    <t>10 0 00 00000</t>
  </si>
  <si>
    <t>17 0 00 00000</t>
  </si>
  <si>
    <t>17 0 00 49000</t>
  </si>
  <si>
    <t>19 0 00 00000</t>
  </si>
  <si>
    <t>11 0 00 00000</t>
  </si>
  <si>
    <t>11 1 00 00000</t>
  </si>
  <si>
    <t>Оказание материальной помощи участникам ВОВ</t>
  </si>
  <si>
    <t>Помощь гражданам, оказавшимся в трудной жизненной ситуации</t>
  </si>
  <si>
    <t xml:space="preserve">Обеспечение деятельности отдельных муниципальных органов </t>
  </si>
  <si>
    <t>Обеспечение функционирования местных администраций</t>
  </si>
  <si>
    <t>Обеспечение функционирования представительных органов муниципальных образований</t>
  </si>
  <si>
    <t xml:space="preserve">Обеспечение функционирования местных администраций </t>
  </si>
  <si>
    <t>Сельское хозяйство и рыболовство</t>
  </si>
  <si>
    <t>Осуществление полномочий Республики Северная Осетия-Алания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</si>
  <si>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Осуществление полномочий Республики Северная Осетия-Алания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</si>
  <si>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Расходы на обеспечение деятельности (оказание услуг) общеобразовательных учреждений (за счет средств районного бюджета)</t>
  </si>
  <si>
    <t>Осуществление полномочий Республики Северная Осетия-Алания по организации и поддержке учреждений культуры</t>
  </si>
  <si>
    <t>Доплаты к пенсиям муниципальных служащих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</si>
  <si>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в соответствии с Законом Республики Северная Осетия-Алания от 31 июля 2006 года №42-РЗ "Об образовании"</t>
  </si>
  <si>
    <t>Осуществление полномочий Республики Северная Осетия-Алания по организации деятельности административных комиссий</t>
  </si>
  <si>
    <t>Дотации на выравнивание бюджетной обеспеченности субъектов Российской Федерации и муниципальных образований</t>
  </si>
  <si>
    <t>Налог на доходы физических лиц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</si>
  <si>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</si>
  <si>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Иные выплаты населению</t>
  </si>
  <si>
    <t>Налог на рекламу, мобилизуемый на территориях муниципальных районов</t>
  </si>
  <si>
    <t>Пособия и компенсации по публичным нормативным обязательствам</t>
  </si>
  <si>
    <t>Лицензионный сбор за право торговли спиртными напитками, мобилизуемый на территориях муниципальных районов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</si>
  <si>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</si>
  <si>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1 11 09045 05 0000 120</t>
  </si>
  <si>
    <t>Обслуживание муниципального долга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</si>
  <si>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</si>
  <si>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использования имущества, находящегося в государственной и муниципальной собственности</t>
  </si>
  <si>
    <t>Коммунальное хозяйство</t>
  </si>
  <si>
    <t>Культура</t>
  </si>
  <si>
    <t>Дошкольное образование</t>
  </si>
  <si>
    <t>Общее образование</t>
  </si>
  <si>
    <t>Молодежная политика и оздоровление детей</t>
  </si>
  <si>
    <t>Периодическая печать и издательства</t>
  </si>
  <si>
    <t>Наименование дохода</t>
  </si>
  <si>
    <t>БЕЗВОЗМЕЗДНЫЕ ПОСТУПЛЕНИЯ</t>
  </si>
  <si>
    <t>2 00 00000 00 0000 000</t>
  </si>
  <si>
    <t>(тыс.руб)</t>
  </si>
  <si>
    <t>1 05 02000 02 0000 110</t>
  </si>
  <si>
    <t>360</t>
  </si>
  <si>
    <t>1 15 02050 05 0000 140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</si>
  <si>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</si>
  <si>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</si>
  <si>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</si>
  <si>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</si>
  <si>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Прочие доходы от оказания платных услуг (работ) получателями средств бюджетов сельских поселений</t>
  </si>
  <si>
    <t>Прочие доходы от оказания платных услуг (работ) получателями средств бюджетов городских поселений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</si>
  <si>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</si>
  <si>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</si>
  <si>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</si>
  <si>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</si>
  <si>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</si>
  <si>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</si>
  <si>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</si>
  <si>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Депутаты представительного органа муниципального образования</t>
  </si>
  <si>
    <t>0103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</si>
  <si>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</si>
  <si>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</si>
  <si>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</si>
  <si>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0106</t>
  </si>
  <si>
    <t>0111</t>
  </si>
  <si>
    <t>Резервные фонды местных администраций</t>
  </si>
  <si>
    <t>0412</t>
  </si>
  <si>
    <t>1001</t>
  </si>
  <si>
    <t>НАЦИОНАЛЬНАЯ ОБОРОНА</t>
  </si>
  <si>
    <t>0200</t>
  </si>
  <si>
    <t>0203</t>
  </si>
  <si>
    <t>из средств республ. бюджета</t>
  </si>
  <si>
    <t>510</t>
  </si>
  <si>
    <t>Дотации</t>
  </si>
  <si>
    <t>1 05 00000 00 0000 000</t>
  </si>
  <si>
    <t>1 08 00000 00 0000 000</t>
  </si>
  <si>
    <t>Государственная пошлина, сборы</t>
  </si>
  <si>
    <t>1 11 05035 10 0000 120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</si>
  <si>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</t>
  </si>
  <si>
    <t>1 11 00000 00 0000 000</t>
  </si>
  <si>
    <t>1 12 00000 00 0000 000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</si>
  <si>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</si>
  <si>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1 12 01000 01 0000 120</t>
  </si>
  <si>
    <t>1 14 00000 00 0000 000</t>
  </si>
  <si>
    <t>1 16 00000 00 0000 000</t>
  </si>
  <si>
    <t>1006</t>
  </si>
  <si>
    <t>1300</t>
  </si>
  <si>
    <t>1301</t>
  </si>
  <si>
    <t>1202</t>
  </si>
  <si>
    <t>Отдел капитального строительства АМС Алагирского района</t>
  </si>
  <si>
    <t>1101</t>
  </si>
  <si>
    <t>0405</t>
  </si>
  <si>
    <t>ЖИЛИЩНО-КОММУНАЛЬНОЕ ХОЗЯЙСТВО</t>
  </si>
  <si>
    <t>0500</t>
  </si>
  <si>
    <t>0502</t>
  </si>
  <si>
    <t>Управление образования АМС Алагирского района</t>
  </si>
  <si>
    <t>0701</t>
  </si>
  <si>
    <t>0702</t>
  </si>
  <si>
    <t>1 14 06013 05 0000 430</t>
  </si>
  <si>
    <t>Возмещение потерь сельскохозяйственного производства, связанных с изъятием сельскохозяйственных угодий, расположенных на межселенных территориях (по обязательствам, возникшим до 1 января 2008 года)</t>
  </si>
  <si>
    <t>Расходы на обеспечение деятельности (оказание услуг) дошкольных образовательных учреждений (за счет средств районного бюджета)</t>
  </si>
  <si>
    <t>Код бюджетной классификации            Российской Федерации</t>
  </si>
  <si>
    <t>99 0 00  00000</t>
  </si>
  <si>
    <t>99 1 00 51180</t>
  </si>
  <si>
    <t>99 2 00 00000</t>
  </si>
  <si>
    <t>99 2 00 51180</t>
  </si>
  <si>
    <t>03 0 00 00000</t>
  </si>
  <si>
    <t>03 1 00 00000</t>
  </si>
  <si>
    <t>11 2 00 00000</t>
  </si>
  <si>
    <t>11 3 00 00000</t>
  </si>
  <si>
    <t>12 0 00 0000</t>
  </si>
  <si>
    <t>11 4 00 00000</t>
  </si>
  <si>
    <t>11 4 00 41520</t>
  </si>
  <si>
    <t>77  0 00 00000</t>
  </si>
  <si>
    <t>77 8 00 00000</t>
  </si>
  <si>
    <t>77 8 00 40010</t>
  </si>
  <si>
    <t>77 8 00 40020</t>
  </si>
  <si>
    <t>03 2 00 00000</t>
  </si>
  <si>
    <t>77 6 00 00000</t>
  </si>
  <si>
    <t>77 6 00 40010</t>
  </si>
  <si>
    <t>77 6 00 40020</t>
  </si>
  <si>
    <t>13 0 00 00000</t>
  </si>
  <si>
    <t>11 7 00 00000</t>
  </si>
  <si>
    <t>11 6 00 00000</t>
  </si>
  <si>
    <t>12 0 00 00000</t>
  </si>
  <si>
    <t>99 5 00 00000</t>
  </si>
  <si>
    <t>99 5 00 41000</t>
  </si>
  <si>
    <t>99 6 00 00000</t>
  </si>
  <si>
    <t>99 6 00 42690</t>
  </si>
  <si>
    <t>99 1 00 42670</t>
  </si>
  <si>
    <t>99 2 00 42670</t>
  </si>
  <si>
    <t>Субвенции бюджетам муниципальных районов на выполнение передаваемых полномочий субъектов Российской Федерации (оздоровление детей)</t>
  </si>
  <si>
    <t>99  2 00 42670</t>
  </si>
  <si>
    <t xml:space="preserve">03 2 00 00000 </t>
  </si>
  <si>
    <t>08 0 00 00000</t>
  </si>
  <si>
    <t>Проведение выборов в представительные органы муниципального образования</t>
  </si>
  <si>
    <t>Основное мероприятие: создание условий для развития воспитания и дополнительного образования детей</t>
  </si>
  <si>
    <t>Основное мероприятие: предупреждение опасного поведения участников дорожного движения</t>
  </si>
  <si>
    <t>Основное мероприятие: воссоздание системы социальной профилактики правонарушений</t>
  </si>
  <si>
    <t>Основное мероприятие: повышение уровня осведомленности населения о негативных последствиях немедицинского  потребления наркотиков</t>
  </si>
  <si>
    <t>Основное мероприятие: совершенствование системной работы по воспитанию патриотизма и гражданственности, по противодействию эстремизму, проявлению ксенофобии среди учащихся</t>
  </si>
  <si>
    <t>Основное мероприятие: реализация требований законодательства по вопросам гражданской обороны</t>
  </si>
  <si>
    <t>Основное мероприятие: развитие малого предпринимательства в сфере туризма, развитие агротуризма</t>
  </si>
  <si>
    <t>Основное мероприятие: эффективное использование и распоряжение муниципальным имуществом</t>
  </si>
  <si>
    <t>Основное мероприятие: обеспечение первичной финансовой поддержки молодых семей для приобретения жилья</t>
  </si>
  <si>
    <t>Основное мероприятие: предоставление единовременной адресной помощи отдельным категориям граждан</t>
  </si>
  <si>
    <t>Основное мероприятие: повышение доступности и качества дошкольного образования</t>
  </si>
  <si>
    <t>Основное мероприятие: повышение доступности и качества общего образования в образовательных организациях Алагирского района</t>
  </si>
  <si>
    <t>10 0 01 00000</t>
  </si>
  <si>
    <t>10 0 01 40160</t>
  </si>
  <si>
    <t>06 0 01 00000</t>
  </si>
  <si>
    <t>06 0 01 40120</t>
  </si>
  <si>
    <t>07 0 01 00000</t>
  </si>
  <si>
    <t>07 0 01 40130</t>
  </si>
  <si>
    <t>09 0 01 00000</t>
  </si>
  <si>
    <t>09 0 01 40150</t>
  </si>
  <si>
    <t>Основное мероприятие: cтроительство, реконструкция и содержание автомобильных дорог общего пользования</t>
  </si>
  <si>
    <t>Расходы на строительство, реконструкцию и содержание автомобильных дорог общего пользования</t>
  </si>
  <si>
    <t>17 0 01 00000</t>
  </si>
  <si>
    <t>17 0 01 49000</t>
  </si>
  <si>
    <t>16 0 01 00000</t>
  </si>
  <si>
    <t>16 0 01 44000</t>
  </si>
  <si>
    <t xml:space="preserve">Основное мероприятие: развитие малого предпринимательства </t>
  </si>
  <si>
    <t>02 0 01 00000</t>
  </si>
  <si>
    <t>02 0 01 40050</t>
  </si>
  <si>
    <t>14 0 01 00000</t>
  </si>
  <si>
    <t>14 0 01 40300</t>
  </si>
  <si>
    <t>19 0 02 00000</t>
  </si>
  <si>
    <t>19 0 02 43000</t>
  </si>
  <si>
    <t>11 1 01 00000</t>
  </si>
  <si>
    <t>11 1 01 21240</t>
  </si>
  <si>
    <t>11 1 01 41220</t>
  </si>
  <si>
    <t>11 2 01 00000</t>
  </si>
  <si>
    <t>11 2 01 21280</t>
  </si>
  <si>
    <t>11 2 01 41320</t>
  </si>
  <si>
    <t>11 3 01 00000</t>
  </si>
  <si>
    <t>11 3 01 41420</t>
  </si>
  <si>
    <t>Основное мероприятие: организация и проведение мероприятий в подростковой и молодежной среде</t>
  </si>
  <si>
    <t>12 0 01 40180</t>
  </si>
  <si>
    <t>Основное мероприятие: иные мероприятия в системе образования и развития детей</t>
  </si>
  <si>
    <t>11 4 01 41520</t>
  </si>
  <si>
    <t>13 0 01 00000</t>
  </si>
  <si>
    <t>13 0 01 40205</t>
  </si>
  <si>
    <t>01 0 01 00000</t>
  </si>
  <si>
    <t>01 0 01 40030</t>
  </si>
  <si>
    <t>01 0 01 40040</t>
  </si>
  <si>
    <t>Основное мероприятие: развитие массовой физической культуры и спорта</t>
  </si>
  <si>
    <t>12 0 01 00000</t>
  </si>
  <si>
    <t>Основное мероприятие: реализация мероприятий национального проекта "Образование"</t>
  </si>
  <si>
    <t>11 7 01 00000</t>
  </si>
  <si>
    <t>11 7 01 22270</t>
  </si>
  <si>
    <t>11 6 01 00000</t>
  </si>
  <si>
    <t>11 6 01 21650</t>
  </si>
  <si>
    <t>03 2 01 00000</t>
  </si>
  <si>
    <t>03 2 02 00000</t>
  </si>
  <si>
    <t>Основное мероприятие: развитие библиотечного дела</t>
  </si>
  <si>
    <t>03 2 03 40090</t>
  </si>
  <si>
    <t>03 2 03 00000</t>
  </si>
  <si>
    <t>Основное мероприятие: развитие музейного дела</t>
  </si>
  <si>
    <t xml:space="preserve">Основное мероприятие: развитие деятельности культурно-досуговых учреждений района </t>
  </si>
  <si>
    <t>03 2 01 22000</t>
  </si>
  <si>
    <t>03 2 01 40070</t>
  </si>
  <si>
    <t>Основное мероприятие: развитие искусств</t>
  </si>
  <si>
    <t>03 1 01 00000</t>
  </si>
  <si>
    <t>03 1 01 40060</t>
  </si>
  <si>
    <t>08 0 01 40140</t>
  </si>
  <si>
    <t>02 0 0140050</t>
  </si>
  <si>
    <t>03 2 02 40080</t>
  </si>
  <si>
    <t>17 0 01 49015</t>
  </si>
  <si>
    <t>11 4 01 00000</t>
  </si>
  <si>
    <t>08 0 01 00000</t>
  </si>
  <si>
    <t>99 1 00 22720</t>
  </si>
  <si>
    <t>99 2 00 22720</t>
  </si>
  <si>
    <t>ВСЕГО  РАСХОДОВ:</t>
  </si>
  <si>
    <t>ИТОГО по программам:</t>
  </si>
  <si>
    <t>11 1 02 41220</t>
  </si>
  <si>
    <t>12 0 02 00000</t>
  </si>
  <si>
    <t>12 0 02 40170</t>
  </si>
  <si>
    <t>12 0 02 40190</t>
  </si>
  <si>
    <t>12 0 02 40210</t>
  </si>
  <si>
    <t>17 0 00 49015</t>
  </si>
  <si>
    <t>92 0 00 43430</t>
  </si>
  <si>
    <t>620</t>
  </si>
  <si>
    <t>78 1 00 40020</t>
  </si>
  <si>
    <t xml:space="preserve">Субсидии автономным учреждениям </t>
  </si>
  <si>
    <t>Спортивно-массовые мероприятия (футбол)</t>
  </si>
  <si>
    <t>Спортивно-массовые мероприятия (КДМ)</t>
  </si>
  <si>
    <t>№            п/п</t>
  </si>
  <si>
    <t>0703</t>
  </si>
  <si>
    <t>Спортивно-массовые мероприятия(КДМ)</t>
  </si>
  <si>
    <t>2 02 40000 00 0000 151</t>
  </si>
  <si>
    <t>"Дворец спорта Алагир"</t>
  </si>
  <si>
    <t>Дополнительное образование</t>
  </si>
  <si>
    <t>Налог, взимаемый с налогоплательщиков, выбравших в качестве объекта налогообложения  доходы (взимаемого на территориях сельских поселений)</t>
  </si>
  <si>
    <t>Налог, взимаемый с налогоплательщиков, выбравших в качестве объекта налогообложения  доходы (взимаемого на территориях городских поселений)</t>
  </si>
  <si>
    <t>Налог, взимаемый с налогоплательщиков, выбравших в качестве объекта налогообложения доходы, уменьшенные на величину расходов (взимаемого на территориях сельских поселений)</t>
  </si>
  <si>
    <t>Налог, взимаемый с налогоплательщиков, выбравших в качестве объекта налогообложения доходы, уменьшенные на величину расходов (взимаемого на территориях городских поселений)</t>
  </si>
  <si>
    <t>07 01</t>
  </si>
  <si>
    <t>Субсидия бюджетам муниципальных районов на поддержку отрасли культуры</t>
  </si>
  <si>
    <t>01 0 02 45200</t>
  </si>
  <si>
    <t>01 0 02 00000</t>
  </si>
  <si>
    <t>Основное мероприятие: обеспечение доплаты к муниципальным пенсиям</t>
  </si>
  <si>
    <t>Основное мероприятие: предоставление единовременной адресной помощи гражданам</t>
  </si>
  <si>
    <t>Основное мероприятие: предоставление единовременной адресной помощи организациям</t>
  </si>
  <si>
    <t>Оказание помощи некоммерческим организациям,</t>
  </si>
  <si>
    <t>01 0 03 00000</t>
  </si>
  <si>
    <t>01 0 03 40040</t>
  </si>
  <si>
    <t>313</t>
  </si>
  <si>
    <t>Оказание помощи некоммерческим организациям</t>
  </si>
  <si>
    <t>МАУ "Дворец спорта Алагир"</t>
  </si>
  <si>
    <t>814</t>
  </si>
  <si>
    <t>Муниципальная программа "Обеспечение жилищных прав граждан, проживающих в признанном ветхим (аварийном) жилищном фонде" на 2017-2022 годы</t>
  </si>
  <si>
    <t>20 0 00 00000</t>
  </si>
  <si>
    <t>Основное мероприятие: переселение граждан, проживающих в признанном аварийном жилищном фонде</t>
  </si>
  <si>
    <t>20 0 01 00000</t>
  </si>
  <si>
    <t>Обеспечение жилищных прав граждан</t>
  </si>
  <si>
    <t>20 0 01 40500</t>
  </si>
  <si>
    <t>15 1 00 00000</t>
  </si>
  <si>
    <t>15 1 01 00000</t>
  </si>
  <si>
    <t>15 1 01 40400</t>
  </si>
  <si>
    <t xml:space="preserve">Основное мероприятие: обеспечение деятельности культурно-досуговых учреждений района </t>
  </si>
  <si>
    <t>Основное мероприятие: обеспечение деятельности музеев</t>
  </si>
  <si>
    <t>Основное мероприятие: обеспечение деятельности библиотек</t>
  </si>
  <si>
    <t>Муниципальная программа "Развитие жилищно-коммунального хозяйства и повышение энергетической эффективности в Алагирском районе на 2018-2020гг"</t>
  </si>
  <si>
    <t>Основное мероприятие: модернизация систем коммунальной инфраструктуры</t>
  </si>
  <si>
    <t>Расходы на подготовку коммунальных систем к зиме</t>
  </si>
  <si>
    <t>Основное мероприятие: погашение кредиторской задолженности за предыдущие годы</t>
  </si>
  <si>
    <t>19 0 02 44000</t>
  </si>
  <si>
    <t>Основное мероприятие: обеспечение деятельности ТИК Алагирского района</t>
  </si>
  <si>
    <t>Организация работы ТИК и проведение выборов в муниципальных образованиях</t>
  </si>
  <si>
    <t>Основное мероприятие: проведение муниципальных выборов</t>
  </si>
  <si>
    <t>92 0 01 43430</t>
  </si>
  <si>
    <t>92 0 02 43430</t>
  </si>
  <si>
    <t>05 0 01 40160</t>
  </si>
  <si>
    <t>11 1 00 41220</t>
  </si>
  <si>
    <t xml:space="preserve">Обеспечение деятельности учебно-методических кабинетов, ремонтно-строительной бригады и информационно-ресурсного центра </t>
  </si>
  <si>
    <t>Основное мероприятие :  разработка и осуществление совместных проектов АМС и СОНКО</t>
  </si>
  <si>
    <t>Основное мероприятие: cтроительство и капитальный ремонт дорог местного значения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</si>
  <si>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</si>
  <si>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районов</t>
  </si>
  <si>
    <t xml:space="preserve">Субсидии бюджетным учреждениям 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</si>
  <si>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</si>
  <si>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</si>
  <si>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</si>
  <si>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</si>
  <si>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</si>
  <si>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</si>
  <si>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</si>
  <si>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</si>
  <si>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611</t>
  </si>
  <si>
    <t>11 3 01 41720</t>
  </si>
  <si>
    <t>Расходы на обеспечение деятельности (оказание услуг) внешкольных учреждений (ЦДТ)</t>
  </si>
  <si>
    <t>Расходы на обеспечение деятельности (оказание услуг) внешкольных учреждений (ДЮСШ)</t>
  </si>
  <si>
    <t>Другие авопросы в области национльной безопасности и правоохранительной деятельности</t>
  </si>
  <si>
    <t>00 0 00 00000</t>
  </si>
  <si>
    <t>Расходы на обеспечение деятельности ЦДТ</t>
  </si>
  <si>
    <t>Расходы на обеспечение деятельности ДЮСШ</t>
  </si>
  <si>
    <t>244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</si>
  <si>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</si>
  <si>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Бюджетные инвестиции на приобретение объектов недвижимого имущества в муниципальную собственность </t>
  </si>
  <si>
    <t>Субсидии бюджетам муниципальных районов на поддержку государственных программ субъектов РФ и муниципальных программ формирования современной городской среды</t>
  </si>
  <si>
    <t>Субсидии бюджетам муниципальных районов на реализацию мероприятий по обеспечению жильем молодых  семей</t>
  </si>
  <si>
    <t>312</t>
  </si>
  <si>
    <t>Обеспечение функционирования МБУ "Центр хозяйственного обеспечения учреждений культуры"</t>
  </si>
  <si>
    <t>03 2 04 40089</t>
  </si>
  <si>
    <t>Основное мероприятие: обеспечение деятельности бюджетного учреждения</t>
  </si>
  <si>
    <t>"Отдел инженерных коммуникаций и муниципальных закупок АМС Алагирского района"</t>
  </si>
  <si>
    <t>Основное мероприятие: модернизация лифтового хозяйства</t>
  </si>
  <si>
    <t>19 0 07 43000</t>
  </si>
  <si>
    <t>11 2 02 41320</t>
  </si>
  <si>
    <t>Субсидии автономным учреждениям (ГТО)</t>
  </si>
  <si>
    <t>12 0 02 40200</t>
  </si>
  <si>
    <t>12 0 02 40270</t>
  </si>
  <si>
    <t xml:space="preserve">Субсидии автономным учреждениям (ГТО) </t>
  </si>
  <si>
    <t>13 0 01 L4970</t>
  </si>
  <si>
    <t>19 0 03 00000</t>
  </si>
  <si>
    <t>2 02 20216 05 0000 150</t>
  </si>
  <si>
    <t>2 02 25519 05 0000 150</t>
  </si>
  <si>
    <t>2 02 25497 05 0000 150</t>
  </si>
  <si>
    <t xml:space="preserve">2 02 25555 05 0000 150 </t>
  </si>
  <si>
    <t>2 02 30024 05 0062 150</t>
  </si>
  <si>
    <t>2 02 30024 05 0063 150</t>
  </si>
  <si>
    <t>2 02 30024 05 0065 150</t>
  </si>
  <si>
    <t>2 02 30024 05 0067 150</t>
  </si>
  <si>
    <t>2 02 30024 05 0073 150</t>
  </si>
  <si>
    <t>2 02 30024 05 0075 150</t>
  </si>
  <si>
    <t>2 02 35118 05 0000 150</t>
  </si>
  <si>
    <t>2 02 10000 00 0000 150</t>
  </si>
  <si>
    <t>2 02 30000 00 0000 150</t>
  </si>
  <si>
    <t>2 02 30024 05 0000 150</t>
  </si>
  <si>
    <t>2 02 30029 05 0000 150</t>
  </si>
  <si>
    <t>2 02 20000 00 0000 150</t>
  </si>
  <si>
    <t xml:space="preserve">Основное мероприятие: обустройство мест массового отдыха населения </t>
  </si>
  <si>
    <t>05 03</t>
  </si>
  <si>
    <t>21 1 F2 55550</t>
  </si>
  <si>
    <t>400</t>
  </si>
  <si>
    <t>Субсидии бюджетным учреждениям на оплату труда</t>
  </si>
  <si>
    <t>Расходы на дорожную деятельность в отношении автомобильных дорог общего пользования местного значения из средств РБ</t>
  </si>
  <si>
    <t>17 0 01 26750</t>
  </si>
  <si>
    <t>Основное мероприятие: обустройство мест массового отдыха населения (парки)</t>
  </si>
  <si>
    <t>Софинансирование мероприятий ФЦП "Городская среда"</t>
  </si>
  <si>
    <t>21 0 00 00000</t>
  </si>
  <si>
    <t>0503</t>
  </si>
  <si>
    <t>Благоустройство</t>
  </si>
  <si>
    <t>11 2 02 21280</t>
  </si>
  <si>
    <t>11 1 02 21240</t>
  </si>
  <si>
    <t>01 0 01 40000</t>
  </si>
  <si>
    <t>Приложение № 1</t>
  </si>
  <si>
    <t>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</si>
  <si>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 (взимаемого на территориях сельских поселений)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</si>
  <si>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 (взимаего на территориях городских поселений)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</si>
  <si>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</si>
  <si>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(взимаемого на территориях сельских поселений)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</si>
  <si>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(взимаемого на территориях городских поселений)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</si>
  <si>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</si>
  <si>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</si>
  <si>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 (взимаемого на межселенных территориях)</t>
  </si>
  <si>
    <t>Единый сельскохозяйственный налог (взимаемого на территориях сельских поселений)</t>
  </si>
  <si>
    <t>Единый сельскохозяйственный налог (взимаемого на территориях городских поселений)</t>
  </si>
  <si>
    <t>1 05 03020 01 0000 110</t>
  </si>
  <si>
    <t>Единый сельскохозяйственный налог (за налоговые периоды, истекшие до 1 января 2011 года) (взимаемого на территориях сельских поселений)</t>
  </si>
  <si>
    <t>Единый сельскохозяйственный налог (за налоговые периоды, истекшие до 1 января 2011 года) (взимаемого на территориях городских поселений)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</si>
  <si>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</si>
  <si>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</si>
  <si>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1 12 05050 05 0000 120</t>
  </si>
  <si>
    <t xml:space="preserve">Плата за пользование водными объектами, находящимися в собственности муниципальных районов </t>
  </si>
  <si>
    <t>1 12 05050 10 0000 120</t>
  </si>
  <si>
    <t>Плата за пользование водными объектами, находящимися в собственности сельских поселений</t>
  </si>
  <si>
    <t>1 12 05050 13 0000 120</t>
  </si>
  <si>
    <t>Плата за пользование водными объектами, находящимися в собственности городских поселений</t>
  </si>
  <si>
    <t>1 14 06033 05 0000 430</t>
  </si>
  <si>
    <t>Доходы от продажи земельных участков, которые расположены в границах межселенных территорий муниципальных районов,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</si>
  <si>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Доходы от штрафов,санкций возмещений ущерба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</si>
  <si>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</si>
  <si>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</si>
  <si>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</si>
  <si>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</si>
  <si>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</si>
  <si>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</si>
  <si>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</si>
  <si>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посягающие на общественный порядок и общественную безопасность , налагаемые мировыми судьями, комиссиями по делам несовершеннолетних и защите их прав</t>
  </si>
  <si>
    <t>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</si>
  <si>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</si>
  <si>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1 16 10031 05 0000 140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</si>
  <si>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</si>
  <si>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</si>
  <si>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 , налагаемые мировыми судьями, комиссиями по делам несовершеннолетних и защите их прав</t>
  </si>
  <si>
    <t>1 16 01073 01 0000 140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</si>
  <si>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</si>
  <si>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 ,посягающие на здоровье,санитарно-эпидемиологического благополучия населения и общественную нравственность , налагаемые мировыми судьями, комиссиями по делам несовершеннолетних и защите их прав</t>
  </si>
  <si>
    <t>1 16 01113 01 0000 140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</si>
  <si>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  , налагаемые мировыми судьями, комиссиями по делам несовершеннолетних и защите их прав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</si>
  <si>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</si>
  <si>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правонарушения,посягающие на права граждан , налагаемые мировыми судьями, комиссиями по делам несовершеннолетних и защите их прав</t>
  </si>
  <si>
    <t>1 16 07090 05 0000 140</t>
  </si>
  <si>
    <t>Иные штрафы,неустойки,пени,уплаченные в соответствии с законом или договором в случае неисполнения или ненадлежащего исполнения обязательств перед муниципальным органам(муниципальным казенным учреждением) муниципального района</t>
  </si>
  <si>
    <t>Иные штрафы,неустойки,пени,уплаченные в соответствии с законом или договором в случае неисполнения или ненадлежащего исполнения обязательств перед муниципальным органам(муниципальным казенным учреждением) сельских поселений</t>
  </si>
  <si>
    <t>1 16 07090 13 0000 140</t>
  </si>
  <si>
    <t>Иные штрафы,неустойки,пени,уплаченные в соответствии с законом или договором в случае неисполнения или ненадлежащего исполнения обязательств перед муниципальным органам(муниципальным казенным учреждением) городского поселения</t>
  </si>
  <si>
    <t>116 11050 01 0000140</t>
  </si>
  <si>
    <t>Платежи по искам о возмещении вреда,причиненного окружающей среде,а также платежи ,уплачиваемые при добровольном возмещении вреда,причиненного окружающей среде(за исключением вреда,причиненного окружающей среде на особо охраняемых природных территориях),подлежащие зачислению в бюджеты муниципального образования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</si>
  <si>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</si>
  <si>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1 16 07090 10 0000 140</t>
  </si>
  <si>
    <t>Условно утвержденные расходы</t>
  </si>
  <si>
    <t>2 02 15001 05 0000 150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</si>
  <si>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</si>
  <si>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№№ пп</t>
  </si>
  <si>
    <t>Ι</t>
  </si>
  <si>
    <t>1.</t>
  </si>
  <si>
    <t>2.</t>
  </si>
  <si>
    <t>Привлечение бюджетных кредитов от других бюджетов бюджетной системы Российской Федерации в валюте Российской Федерации</t>
  </si>
  <si>
    <t>3.</t>
  </si>
  <si>
    <t>Получение  за счет средств федерального бюджета бюджетных    кредитов    на  пополнение  остатков   средств   на   единых счетах бюджетов  субъектов   Российской   Федерации</t>
  </si>
  <si>
    <t>Итого</t>
  </si>
  <si>
    <t>ΙІ</t>
  </si>
  <si>
    <t xml:space="preserve">Направления расходования привлеченных средств </t>
  </si>
  <si>
    <t>Погашение основного долга по кредитам, предоставленным кредитными  организациями, в валюте Российской Федерации</t>
  </si>
  <si>
    <t>Погашение бюджетных кредитов, полученных  от других бюджетов бюджетной системы Российской Федерации, в валюте Российской Федерации</t>
  </si>
  <si>
    <t xml:space="preserve">Погашение бюджетных кредитов, полученных за счет средств федерального бюджета на  пополнение  остатков  средств на единых счетах бюджетов  субъектов   Российской   Федерации </t>
  </si>
  <si>
    <t>4.</t>
  </si>
  <si>
    <t>Исполнение государственных гарантий в валюте Российской Федерации в случае, если исполнение гарантом государственных гарантий ведет к возникновению права регрессного требования к принципалу либо обусловлено уступкой гаранту прав требования бенефициара к принципалу</t>
  </si>
  <si>
    <t xml:space="preserve"> </t>
  </si>
  <si>
    <t>Цель гарантирования</t>
  </si>
  <si>
    <t>Наименование принципала</t>
  </si>
  <si>
    <t>Сумма гарантиро-вания</t>
  </si>
  <si>
    <t>Наличие права регрессного требования</t>
  </si>
  <si>
    <t>Проверка финансового состояния принципала</t>
  </si>
  <si>
    <t>нет</t>
  </si>
  <si>
    <t>Иные условия предоставления муниципальных гарантий РФ</t>
  </si>
  <si>
    <t>Сумма</t>
  </si>
  <si>
    <t>За счет источников финансирования дефицита бюджета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</si>
  <si>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</si>
  <si>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городских поселений на выравнивание бюджетной обеспеченности из бюджетов муниципальных районов</t>
  </si>
  <si>
    <t>Софинансирование субсидий</t>
  </si>
  <si>
    <t>03 2 03 L5190</t>
  </si>
  <si>
    <t>612</t>
  </si>
  <si>
    <t>03 2 01 L5190</t>
  </si>
  <si>
    <t>2 02 25299 05 0000 150</t>
  </si>
  <si>
    <t>Субсидии бюджетам муниципальных районов на софинансирование расходов на обустройство и восстановление воинских захоронений</t>
  </si>
  <si>
    <t>03 2 05 R2990</t>
  </si>
  <si>
    <t>03 2 05 00000</t>
  </si>
  <si>
    <t>03 2 05 L2990</t>
  </si>
  <si>
    <t>Иные закупки товаров, работ и услуг для обеспечения государственных (муниципальных) нужд за счет ФБ,РБ</t>
  </si>
  <si>
    <t>Иные закупки товаров, работ и услуг для обеспечения государственных (муниципальных) нужд за счет МБ</t>
  </si>
  <si>
    <t>07 02</t>
  </si>
  <si>
    <t>466</t>
  </si>
  <si>
    <t>11 01</t>
  </si>
  <si>
    <t>01 0 04 40040</t>
  </si>
  <si>
    <t>Оказание помощи при найме помещений</t>
  </si>
  <si>
    <t>2 02 25576 05 0000 150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</si>
  <si>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</si>
  <si>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</si>
  <si>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116 10123 01 0051140</t>
  </si>
  <si>
    <t xml:space="preserve"> 000 1161012301 0000 140</t>
  </si>
  <si>
    <t xml:space="preserve"> 000 1161012901 0000 140</t>
  </si>
  <si>
    <t>Жилищно-коммунальное хозяйство</t>
  </si>
  <si>
    <t>22 1 01 R5765</t>
  </si>
  <si>
    <t>22 1 01 L5765</t>
  </si>
  <si>
    <t>13 0 01 R4970</t>
  </si>
  <si>
    <t>03 2 03 R5190</t>
  </si>
  <si>
    <t>Основное мероприятие: расходы на развитие отрасти культуры</t>
  </si>
  <si>
    <t>Основное мероприятие: поддержка отрасти культуры</t>
  </si>
  <si>
    <t>Социальная политика</t>
  </si>
  <si>
    <t>0401</t>
  </si>
  <si>
    <t>11 3 02 41720</t>
  </si>
  <si>
    <t>11 1 02 41225</t>
  </si>
  <si>
    <t>Субсидии бюджетным учреждениям (на питание)</t>
  </si>
  <si>
    <t>03 2 01 R4670</t>
  </si>
  <si>
    <t>03 2 01 L4670</t>
  </si>
  <si>
    <t>11 2 02 41325</t>
  </si>
  <si>
    <t>76 2 00 99700</t>
  </si>
  <si>
    <t>расходы за счет резервного фонда Главы</t>
  </si>
  <si>
    <t>Cофинансирование мероприятий программы</t>
  </si>
  <si>
    <t>Субсидии программы</t>
  </si>
  <si>
    <t xml:space="preserve">Cубсидии программы </t>
  </si>
  <si>
    <t>9930021670</t>
  </si>
  <si>
    <t>Реализация мероприятий по снижению напряженности на рынке труда</t>
  </si>
  <si>
    <t>22 1 01 00000</t>
  </si>
  <si>
    <t>22 1 00 00000</t>
  </si>
  <si>
    <t>Подпрограмма "Благоустройство сельских территорий"</t>
  </si>
  <si>
    <t>Основное мероприятие: реализация проектов по благоустройству сельских территорий</t>
  </si>
  <si>
    <t>22 0 00 00000</t>
  </si>
  <si>
    <t>99 1 00 42690</t>
  </si>
  <si>
    <t>1403</t>
  </si>
  <si>
    <t>Прочие межбюджетные трансферты</t>
  </si>
  <si>
    <t>Иные межбюджетные трансферты бюджетам сельских поселений</t>
  </si>
  <si>
    <t>Расходы на ПСД, терр.планрование</t>
  </si>
  <si>
    <t>16 0 02 00000</t>
  </si>
  <si>
    <t>16 0 02 44000</t>
  </si>
  <si>
    <t>19 0 00 44000</t>
  </si>
  <si>
    <t>Основное мероприятие: мероприятия по обустройству и восстановлению воинских захоронений (2019-2023гг)</t>
  </si>
  <si>
    <t>Реализация мероприятий муниципальной программы "Комплексные меры противодействия злоупотреблению наркотиками и их незаконному обороту в Алагирском районе на 2021-2023 гг"</t>
  </si>
  <si>
    <t>Реализация мероприятий муниципальной программы "Повышение безопасности дорожного движения на территории Алагирского района" на 2021-2023 годы</t>
  </si>
  <si>
    <t>Реализация мероприятий муниципальной программы "Развитие туриcтско-рекреационного комплекса Алагирского района на 2021-2023</t>
  </si>
  <si>
    <t>05 0 00 00000</t>
  </si>
  <si>
    <t>Доходы от денежных взысканий (штрафов),поступающие в счет погашения задолженности, образовавшейся до 1 января 2021 года, подлежащие зачислению в бюджет муниципального образования по нормативам, действовавшим в 2020 году</t>
  </si>
  <si>
    <t>Дотации на выравнивание бюджетной обеспеченности городских поселений из районного фонда финансовой поддержки</t>
  </si>
  <si>
    <t>000 1160114301 0000 140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</si>
  <si>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</si>
  <si>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</si>
  <si>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</si>
  <si>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000 1160120301 0000 140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</si>
  <si>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</si>
  <si>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000 1160119301 0000 140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</si>
  <si>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</si>
  <si>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</si>
  <si>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</si>
  <si>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2 02 49999 05 0147 150</t>
  </si>
  <si>
    <t>Прочие межбюджетные трансферты, передаваемые бюджетам муниципальных районов (организацию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организациях)</t>
  </si>
  <si>
    <t>2 02 49999 05 0148 150</t>
  </si>
  <si>
    <t>Прочие межбюджетные трансферты, передаваемые бюджетам муниципальных районов (организацию бесплатного горячего питания обучающихся из семей, признанных малоимущими, и обучающихся с ОВЗ получающих основное общее и среднее общее образование в муниципальных образовательных организациях)</t>
  </si>
  <si>
    <t>243</t>
  </si>
  <si>
    <t>Расходы на ежемесячное денежное вознаграждение за классное руководство</t>
  </si>
  <si>
    <t>11 2 02 53030</t>
  </si>
  <si>
    <t xml:space="preserve">Расходы на  организацию бесплатного
горячего питания обучающихся (из ФБ)
</t>
  </si>
  <si>
    <t>11 2 02 R3040</t>
  </si>
  <si>
    <t xml:space="preserve">Расходы на  организацию бесплатного
горячего питания обучающихся (из РБ)
</t>
  </si>
  <si>
    <t>11 2 02 10484</t>
  </si>
  <si>
    <t>Расходы на договоры найма</t>
  </si>
  <si>
    <t>05 01</t>
  </si>
  <si>
    <t>19 0 02 24000</t>
  </si>
  <si>
    <t>2024 год</t>
  </si>
  <si>
    <t>Субсидии бюджетам муниципальных районов на обеспечение комплексного развития сельских территорий (договоры найма)</t>
  </si>
  <si>
    <t>Субсидии бюджетам муниципальных районов на реализацию мероприятий по обеспечению жильем молодых семей</t>
  </si>
  <si>
    <t>220</t>
  </si>
  <si>
    <t>11 3 02 41420</t>
  </si>
  <si>
    <t>Субсидии бюджетным учреждениям (з/п)</t>
  </si>
  <si>
    <t>11 3 00 41720</t>
  </si>
  <si>
    <t>11 3 00 41420</t>
  </si>
  <si>
    <t>12 0 02 40211</t>
  </si>
  <si>
    <t>Субсидии автономным учреждениям (з/п)</t>
  </si>
  <si>
    <t>Субсидии автономным учреждениям (сертификаты)</t>
  </si>
  <si>
    <t>Софинансирование</t>
  </si>
  <si>
    <t>2025 год</t>
  </si>
  <si>
    <t>тыс.руб</t>
  </si>
  <si>
    <t xml:space="preserve">к решению Собрания представителей Алагирского муниципального района                                                                                                                          "О бюджете Алагирского муниципального района на 2023 год                                                                                                                                                  и на плановый период 2024 и 2025 годов"                                                                                                                                   </t>
  </si>
  <si>
    <t>2 02 15002 05 0000 150</t>
  </si>
  <si>
    <t>Дотации бюджетам муниципальных районов на поддержку мер по обеспечению сбалансированности бюджетов</t>
  </si>
  <si>
    <t>Приложение 3</t>
  </si>
  <si>
    <t>Приложение 4</t>
  </si>
  <si>
    <t>Приложение 5</t>
  </si>
  <si>
    <t>Приложение  8</t>
  </si>
  <si>
    <t>Приложение  9</t>
  </si>
  <si>
    <t>16 0 00 44000</t>
  </si>
  <si>
    <t>01 0 00 40040</t>
  </si>
  <si>
    <t>03 2 02 40000</t>
  </si>
  <si>
    <t>Расходы на реализацию муниципальной программы "Профилактика правонарушений на территории Алагирского района" на 2021-2023 годы</t>
  </si>
  <si>
    <t>Муниципальная программа "Развитие жилищно-коммунального хозяйства и повышение энергетической эффективности в Алагирском районе на 2021-2023 годы"</t>
  </si>
  <si>
    <t>Муниципальная программа "Комплексное развитие сельских территорий Алагирского района на 2021-2023 годы"</t>
  </si>
  <si>
    <t xml:space="preserve"> 2024 год</t>
  </si>
  <si>
    <t xml:space="preserve"> 2025 год</t>
  </si>
  <si>
    <t>03 2 01 L5096</t>
  </si>
  <si>
    <t>Исполнение муниципальных гарантий Алагирского муниципального района</t>
  </si>
  <si>
    <t>Муниципальная программа "Развитие культуры муниципального образования Алагирский район" на 2018-2024 годы"</t>
  </si>
  <si>
    <t>Муниципальная программа "Формирование современной городской среды на 2018-2022 годы" на территории МО Алагирский район РСО-Алания</t>
  </si>
  <si>
    <t>2026 год</t>
  </si>
  <si>
    <t xml:space="preserve">к решению Собрания представителей Алагирского муниципального района                                                                                                                          "О бюджете Алагирского муниципального района на 2024 год                                                                                                                                                  и на плановый период 2025 и 2026 годов"                                                                                                                                                                                           </t>
  </si>
  <si>
    <t xml:space="preserve">к решению Собрания представителей Алагирского муниципального района                                                                                                                          "О бюджете Алагирского муниципального района на 2024 год                                                                                                                                                  и на плановый период 2025 и 2026 годов" </t>
  </si>
  <si>
    <t xml:space="preserve">бюджета Алагирского муниципального района  на 2024 год и на плановый период 2025 и 2026 годов                                                                                                                        </t>
  </si>
  <si>
    <t xml:space="preserve"> 2026 год</t>
  </si>
  <si>
    <t>2 02 35120 05 0000 150</t>
  </si>
  <si>
    <t>Субвенции бюджетам муниципальных районов на осуществление государственных полномочий Российской Федерации посоставлению (изменению, дополнению) списков кандидатов в присяжные заседатели федеральных судов общей юрисдикции</t>
  </si>
  <si>
    <t>2 02 45179 05 0000 150</t>
  </si>
  <si>
    <t>Межбюджетные трансферты бюджетам муниципальных районов н апроведение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</si>
  <si>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2 02 45424 05 0000 150</t>
  </si>
  <si>
    <t>Межбюджетные трансферты бюджетам муниципальных образований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</si>
  <si>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2 02 49999 05 0000 150</t>
  </si>
  <si>
    <t>Прочие межбюджетные трансферты, передаваемые бюджетам муниципальных районов (грантовая поддержка образовательных организаций)</t>
  </si>
  <si>
    <t>2 02 49999 05 0152 150</t>
  </si>
  <si>
    <t>Прочие межбюджетные трансферты, передаваемые бюджетам муниципальных районов (ежемесячная денежная выплата учителям муниципальных общеобразовательных организаций, которым присвоен статус учителя-методиста, учителя-наставника)</t>
  </si>
  <si>
    <t>247</t>
  </si>
  <si>
    <t>Муниципальная программа "Формирование современной городской среды на 2018-2024 годы" на территории МО Алагирский район РСО-Алания</t>
  </si>
  <si>
    <t>Софинансирование мероприятий МП "Формирование современной городской среды на 2018-2024 гг"</t>
  </si>
  <si>
    <t>Муниципальная программа "Комплексные меры по противодействию злоупотреблению наркотиками и их незаконному обороту в Алагирском муниципальном районе на2024-2026 годы"</t>
  </si>
  <si>
    <t>Реализация мероприятий муниципальной программы "Развитие туриcтско-рекреационного комплекса Алагирского района на2024-2026 годы</t>
  </si>
  <si>
    <t>Муниципальная программа "Развитие образования в Алагирском районе на2024-2026 годы"</t>
  </si>
  <si>
    <t>Муниципальная программа "Профилактика терроризма и экстремизма в Алагирском районе Республики Северная Осетия Алания на 2024 – 2026 годы"</t>
  </si>
  <si>
    <t>614</t>
  </si>
  <si>
    <t>21 2 F2 55550</t>
  </si>
  <si>
    <t>Субсидии программы "Малые города - исторические поселения"</t>
  </si>
  <si>
    <t>11 2 02 10696</t>
  </si>
  <si>
    <t>11 2 02 51791</t>
  </si>
  <si>
    <t>Субсидии бюджетным учреждениям                    (советники)</t>
  </si>
  <si>
    <t>Субсидии бюджетным учреждениям      (наставники)</t>
  </si>
  <si>
    <t>Грантовая поддержка образовательных организаций</t>
  </si>
  <si>
    <t>11 2 02 10697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</si>
  <si>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</si>
  <si>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</si>
  <si>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</si>
  <si>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</si>
  <si>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</si>
  <si>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</si>
  <si>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</si>
  <si>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средств бюджетов</t>
  </si>
  <si>
    <t>000 01 05 02 01 05 0000 510</t>
  </si>
  <si>
    <t>Увеличение прочих остатков денежных средств бюджетов муниципальных районов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</si>
  <si>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</si>
  <si>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</si>
  <si>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</si>
  <si>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</si>
  <si>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</si>
  <si>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</si>
  <si>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000 01 05 02 01 05 0000 610</t>
  </si>
  <si>
    <t>Уменьшение прочих остатков денежных средств бюджетов муниципальных районов</t>
  </si>
  <si>
    <t>Источники финансирования дефицита бюджета Алагирского муниципального района на 2024 год и на плановый период 2025 и 2026 годов</t>
  </si>
  <si>
    <t>Муниципальная программа "Развитие культуры муниципального образования Алагирский район" на 2018-2024 годы</t>
  </si>
  <si>
    <t>Муниципальная программа "Развитие образования в Алагирском муниципальном районе на 2024-2026 годы"</t>
  </si>
  <si>
    <t>Подпрограмма "Реализация муниципальной программы "Развитие образования в Алагирском муниципальном районе на 2024-2026 годы"</t>
  </si>
  <si>
    <t>Муниципальная программа "Социальная поддержка граждан Алагирского муниципального района на 2024-2026 годы"</t>
  </si>
  <si>
    <t>Муниципальная программа "Социальная поддержка граждан Алагирского  муниципального района на 2024-2026 годы"</t>
  </si>
  <si>
    <t>Муниципальная программа "Развитие молодежной политики, физической культуры и спорта в Алагирском  муниципальном районе на 2024-2026 гг."</t>
  </si>
  <si>
    <t>Муниципальная программа "Развитие молодежной политики, физической культуры и спорта в Алагирском муниципальном районе на 2024-2026 гг."</t>
  </si>
  <si>
    <t>Муниципальная программа "Обеспечение жильем молодых семей в Алагирском муниципальном районе на 2024-2026 годы"</t>
  </si>
  <si>
    <t>Основное мероприятие: мероприятия по обустройству и восстановлению воинских захоронений (2019-2024гг)</t>
  </si>
  <si>
    <t>Муниципальная программа "Комплексное развитие сельских территорий Алагирского муниципального района на 2024-2026 годы"</t>
  </si>
  <si>
    <t>Муниципальная программа «Развитие дорожного хозяйства в Алагирском муниципальном районе на 2024-2026 годы»</t>
  </si>
  <si>
    <t>Муниципальная программа "Развитие жилищно-коммунального хозяйства и повышение энергетической эффективности в Алагирском муниципальном районе на 2024-2026 годы"</t>
  </si>
  <si>
    <t>Муниципальная программа "Поддержка социально-ориентированных некоммерческих организаций в Алагирском муниципальном районе на 2024-2026 годы"</t>
  </si>
  <si>
    <t>Муниципальная программа "Развитие туризма в Алагирском муниципальном районе на 2024-2026 годы"</t>
  </si>
  <si>
    <t>Муниципальная программа "Поддержка и развитие малого и  среднего предпринимательства в Алагирском муниципальном районе на 2024-2026 годы"</t>
  </si>
  <si>
    <t>Муниципальная программа "Эффективное управление муниципальным имуществом и земельными ресурсами Алагирского муниципального района на 2024-2026 годы"</t>
  </si>
  <si>
    <t>Муниципаьная программа "Эффективное управление муниципальным имуществом и земельными ресурсами Алагирского муниципального района на 2024-2026 годы"</t>
  </si>
  <si>
    <t>Муниципальная программа"Повышение безопасности дорожного движения на территории Алагирского муниципального района Республики Северная Осетия Алания на 2024 – 2026 годы"</t>
  </si>
  <si>
    <t>Муниципальная программа "Профилактика правонарушений на территории Алагирского муниципального района Республики Северная Осетия-Алания на 2024–2026 годы"</t>
  </si>
  <si>
    <t>Расходы на реализацию муниципальной программы "Профилактика правонарушений на территории Алагирского муниципального района РСО-Алания на 2024-2026 гг"</t>
  </si>
  <si>
    <t>Реализация мероприятий муниципальной программы "Повышение безопасности дорожного движения на территории Алагирского муниципального района РСО-Алания" на2024-2026 годы</t>
  </si>
  <si>
    <t>Реализация мероприятий муниципальной программы "Комплексные меры по противодействию злоупотреблению наркотиками и их незаконному обороту в Алагирском муниципальном районе" на 2024-2026 годы</t>
  </si>
  <si>
    <t>Муниципальная программа "Профилактика терроризма и экстремизма в Алагирском муниципальном районе Республики Северная Осетия Алания на 2024 – 2026 годы"</t>
  </si>
  <si>
    <t>Реализация мероприятий муниципальной программы "Профилактика терроризма и экстремизма в Алагирском муниципальном районе РСО-Алания" на2024-2026 годы</t>
  </si>
  <si>
    <t xml:space="preserve">Ведомственная структура расходов бюджета  Алагирского муниципального района на 2024 год и на плановый период 2025 и 2026 годов                                                                         </t>
  </si>
  <si>
    <t>Нормативы распределения доходов между бюджетом Алагирского муниципального района  и бюджетами городского и сельских поселений  Алагирского муниципального района  на 2024 год  и на плановый период 2025 и 2026 годов</t>
  </si>
  <si>
    <t xml:space="preserve">к решению Собрания представителей Алагирского муниципального района                                                                                                                          "О бюджете Алагирского муниципального района на 2024 год                                                                                                                                                  и на плановый период 2025 и 2026 годов"                                                                                                                                                         </t>
  </si>
  <si>
    <t xml:space="preserve">Программа муниципальных внутренних заимствований Алагирского муниципального района на 2024 год и на плановый период 2025 и 2026 годов                                                                                                                                        </t>
  </si>
  <si>
    <t xml:space="preserve">к решению Собрания представителей Алагирского муниципального района "О бюджете Алагирского муниципального района на 2024 год                                                                                                                                                  и на плановый период 2025 и 2026 годов" </t>
  </si>
  <si>
    <t>Программа муниципальных гарантий  Алагирского муниципального района на 2024 год и на плановый период 2025 и 2026 годов</t>
  </si>
  <si>
    <t>1. Предоставление муниципальных гарантий в валюте Российской Федерации в 2024 году и плановом периоде 2025 и 2026 годах</t>
  </si>
  <si>
    <t>2. Бюджетные ассигнования на исполнение муниципальных гарантий Алагирского муниципального района
 в 2024 году и плановом периоде 2025 и 2026 годов</t>
  </si>
  <si>
    <t xml:space="preserve">Распределение субвенции на осуществление полномочий по первичному воинскому учету на территориях, где отсутствуют военные комиссариаты на 2024 год и на плановый период 2025 и 2026 годов                                                      </t>
  </si>
  <si>
    <t>Распределение дотации на выравнивание бюджетной обеспеченности городского и сельских поселений из бюджета Алагирского муниципального района на 2024 год и на плановый период 2025 и 2026 годов</t>
  </si>
  <si>
    <t>Муниципальная программа "Социальная поддержка граждан Алагирского района на 2024-2026 годы"</t>
  </si>
  <si>
    <t>Муниципальная программа "Комплексные меры по противодействию злоупотреблению наркотиками и их незаконному обороту в Алагирском муниципальном районе на 2024-2026 годы"</t>
  </si>
  <si>
    <t>Субсидии бюджетным учреждениям (наставники)</t>
  </si>
  <si>
    <t>Субсидии бюджетным учреждениям (советники)</t>
  </si>
  <si>
    <t xml:space="preserve">Распределение бюджетных ассигнований по разделам и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Алагирского муниципального района   на 2024 год и на плановый период 2025 и 2026 годов </t>
  </si>
  <si>
    <t>Реализация мероприятий муниципальной программы "Профилактика терроризма и экстремизма на территории Алагирского района" на 2024-2026 годы</t>
  </si>
  <si>
    <t>Муниципальная программа "Поддержка социально-ориентированных некоммерческих организаций в Алагирском  муниципальном районе на 2024-2026 годы"</t>
  </si>
  <si>
    <t>Муниципальная программа "Развитие жилищно-коммунального хозяйства и повышение энергетической эффективности в Алагирском  муниципальном районе на 2024-2026 гг"</t>
  </si>
  <si>
    <t>Муниципальная программа "Развитие жилищно-коммунального хозяйства и повышение энергетической эффективности в Алагирском  муниципальном районе на 2024-2026 годы"</t>
  </si>
  <si>
    <t>Муниципальная программа "Обеспечение жильем молодых семей в Алагирском  муниципальном районе на 2024-2026 годы"</t>
  </si>
  <si>
    <t>Муниципальная программа "Развитие образования в Алагирском  муниципальном районе на 2024-2026 годы"</t>
  </si>
  <si>
    <t>Муниципальная программа "Развитие Единой дежурно-диспетчерской службы - 112" Алагирского  муниципального района на 2024-2026 гг"</t>
  </si>
  <si>
    <t>Муниципальная программа "Профилактика правонарушений на территории Алагирского  муниципального района Республики Северная Осетия-Алания на 2024–2026 годы"</t>
  </si>
  <si>
    <t>Муниципальная программа"Повышение безопасности дорожного движения на территории Алагирского  муниципального района Республики Северная Осетия Алания на 2024 – 2026 годы"</t>
  </si>
  <si>
    <t>Реализация мероприятий муниципальной программы "Развитие туризма в Алагирском муниципальном районе на 2024-2026</t>
  </si>
  <si>
    <t>Подпрограмма "Реализация муниципальной программы "Развитие образования в Алагирском муниципальном районе на 2024-2024гг"</t>
  </si>
  <si>
    <t>Муниципальная программа "Развитие образования в Алагирском муниципальном районе на 2024-2026 годы."</t>
  </si>
  <si>
    <t>Распределение бюджетных ассигнований по целевым статьям (муниципальным программам и непрограммным направлениям деятельности), разделам, подразделам, группам и подгруппам видов расходов классификации расходов бюджета Алагирского муниципального района  на 2024 год и на плановый период 2025 и 2026 годов</t>
  </si>
  <si>
    <t>Реализация мероприятий муниципальной программы "Комплексные меры противодействия злоупотреблению наркотиками и их незаконному обороту в Алагирском районе на 2024-2026гг"</t>
  </si>
  <si>
    <t>Реализация мероприятий муниципальной программы "Профилактика терроризма и экстремизма на территории  Алагирского района" на 2024-2026годы</t>
  </si>
  <si>
    <t>Муниципальная программа "Комплексное развитие сельских территорий Алагирского района на 2024-2026годы"</t>
  </si>
  <si>
    <t>Расходы на реализацию муниципальной программы "Профилактика правонарушений на территории Алагирского муниципального района на 2024-2026гг"</t>
  </si>
  <si>
    <t>Реализация мероприятий муниципальной программы "Повышение безопасности дорожного движения на территории Алагирского района" на 2024-2026 годы</t>
  </si>
  <si>
    <t>Муниципальная программа "Развитие туризма Алагирского муниципального района на 2024-2026 годы"</t>
  </si>
  <si>
    <t>Муниципальная программа ""Эффективное управление муниципальным имуществом и земельными ресурсами Алагирского муниципального района на 2024-2026 годы"</t>
  </si>
  <si>
    <t>Муниципальная программа «Развитие дорожного хозяйства в Алагирском муниципальном районе на 2024-2026годы»</t>
  </si>
  <si>
    <t>Муниципальная программа "Развитие Единой дежурно-диспетчерской службы - 112" Алагирского муниципального района на 2024-2026 гг"</t>
  </si>
  <si>
    <t>Подпрограмма "Реализация муниципальной программы "Развитие образования в Алагирском муниципальном районе на 2024-2026 гг"</t>
  </si>
  <si>
    <t>Муниципальная программа "Развитие жилищно-коммунального хозяйства и повышение энергетической эффективности в Алагирском муниципальном районе на 2024-2026годы"</t>
  </si>
  <si>
    <t>Обеспечение проведения выборов и референдумов</t>
  </si>
  <si>
    <t>11 2 ЕВ 51791</t>
  </si>
  <si>
    <t>03 2 01 40000</t>
  </si>
  <si>
    <t>99 3 00 21670</t>
  </si>
  <si>
    <t xml:space="preserve">Программа муниципальных внешних заимствований Алагирского муниципального района на 2024 год и на плановый период 2025 и 2026 годов                                                                                                                                        </t>
  </si>
  <si>
    <t>Направления расходования привлеченных средств</t>
  </si>
  <si>
    <t>I</t>
  </si>
  <si>
    <t>Итого:</t>
  </si>
  <si>
    <t>II</t>
  </si>
  <si>
    <t>Предоставление субсидий бюджетным, автономным учреждениям и иным некоммерческим организациям</t>
  </si>
  <si>
    <t>Иные бюджетные ассигнования</t>
  </si>
  <si>
    <t>800</t>
  </si>
  <si>
    <t>Субсидии ю ридическим лицам (кроме некоммерческих организаций),
индивидуальным предпринимателям, физическим лицам - производителям
товаров, работ, услуг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</si>
  <si>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</si>
  <si>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</si>
  <si>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</si>
  <si>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Межбюджетные трансферты</t>
  </si>
  <si>
    <t>500</t>
  </si>
  <si>
    <t>200</t>
  </si>
  <si>
    <t>600</t>
  </si>
  <si>
    <t>Социальное обеспечение и иные выплаты населению</t>
  </si>
  <si>
    <t>300</t>
  </si>
  <si>
    <t>100</t>
  </si>
  <si>
    <t>0</t>
  </si>
  <si>
    <t xml:space="preserve"> Предоставление субсидий бюджетным, автономным учреждениям и иным некоммерческим организациям</t>
  </si>
  <si>
    <t>11 3 01 40000</t>
  </si>
  <si>
    <t>813</t>
  </si>
  <si>
    <t>Транспорт</t>
  </si>
  <si>
    <t>0408</t>
  </si>
  <si>
    <t>Субсидии на организацию внутримуниципальных перевозок</t>
  </si>
  <si>
    <t>99 4 00 43170</t>
  </si>
  <si>
    <t>1 03 02231 01 0000 110</t>
  </si>
  <si>
    <t>1 03 02241 01 0000 110</t>
  </si>
  <si>
    <t>Муниципальная программа "Развитие Единой дежурно-диспетчерской службы - 112" Алагирского муниципального  района на 2024-2026 гг"</t>
  </si>
  <si>
    <t>Приложение 10</t>
  </si>
  <si>
    <t>21 2 F2 54240</t>
  </si>
  <si>
    <t>Другие вопросы в области жилищно-коммунального хозяйства</t>
  </si>
  <si>
    <t>0505</t>
  </si>
  <si>
    <t>05 05</t>
  </si>
  <si>
    <t>Приложение  11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</si>
</sst>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_(* #,##0.0_);_(* \(#,##0.0\);_(* &quot;-&quot;??_);_(@_)"/>
    <numFmt numFmtId="166" formatCode="#,##0.0"/>
    <numFmt numFmtId="167" formatCode="0.0"/>
  </numFmts>
  <fonts count="4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b/>
      <u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Arial"/>
      <family val="2"/>
      <charset val="204"/>
    </font>
    <font>
      <b/>
      <sz val="9"/>
      <color indexed="8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0"/>
      <color rgb="FF000000"/>
      <name val="Arial Cyr"/>
    </font>
    <font>
      <b/>
      <sz val="10"/>
      <color theme="1"/>
      <name val="Times New Roman"/>
      <family val="1"/>
      <charset val="204"/>
    </font>
    <font>
      <u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0"/>
      <color rgb="FF333333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u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</font>
    <font>
      <b/>
      <sz val="10"/>
      <color indexed="8"/>
      <name val="Calibri"/>
      <family val="2"/>
      <charset val="204"/>
    </font>
    <font>
      <sz val="10"/>
      <name val="Arabic Typesetting"/>
      <family val="4"/>
    </font>
    <font>
      <sz val="9"/>
      <name val="Bookman Old Style"/>
      <family val="1"/>
      <charset val="204"/>
    </font>
    <font>
      <sz val="12"/>
      <name val="Arial"/>
      <family val="2"/>
      <charset val="204"/>
    </font>
    <font>
      <sz val="10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0" fontId="12" fillId="0" borderId="0"/>
    <xf numFmtId="0" fontId="12" fillId="0" borderId="0"/>
    <xf numFmtId="0" fontId="1" fillId="0" borderId="0"/>
    <xf numFmtId="164" fontId="1" fillId="0" borderId="0" applyFont="0" applyFill="0" applyBorder="0" applyAlignment="0" applyProtection="0"/>
    <xf numFmtId="0" fontId="21" fillId="0" borderId="9">
      <alignment vertical="top" wrapText="1"/>
    </xf>
    <xf numFmtId="49" fontId="23" fillId="0" borderId="9">
      <alignment horizontal="center" vertical="top" shrinkToFit="1"/>
    </xf>
    <xf numFmtId="4" fontId="21" fillId="4" borderId="9">
      <alignment horizontal="right" vertical="top" shrinkToFit="1"/>
    </xf>
    <xf numFmtId="49" fontId="30" fillId="0" borderId="9">
      <alignment horizontal="center"/>
    </xf>
    <xf numFmtId="0" fontId="30" fillId="0" borderId="11">
      <alignment horizontal="left" wrapText="1" indent="2"/>
    </xf>
    <xf numFmtId="0" fontId="1" fillId="0" borderId="0"/>
  </cellStyleXfs>
  <cellXfs count="404">
    <xf numFmtId="0" fontId="0" fillId="0" borderId="0" xfId="0"/>
    <xf numFmtId="0" fontId="1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8" fillId="0" borderId="0" xfId="0" applyFont="1"/>
    <xf numFmtId="0" fontId="6" fillId="0" borderId="0" xfId="0" applyFont="1"/>
    <xf numFmtId="0" fontId="2" fillId="0" borderId="0" xfId="0" applyFont="1"/>
    <xf numFmtId="0" fontId="10" fillId="0" borderId="6" xfId="0" applyFont="1" applyBorder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166" fontId="7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Border="1"/>
    <xf numFmtId="0" fontId="10" fillId="0" borderId="0" xfId="0" applyFont="1"/>
    <xf numFmtId="0" fontId="2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wrapText="1"/>
    </xf>
    <xf numFmtId="0" fontId="26" fillId="0" borderId="0" xfId="0" applyFont="1" applyAlignment="1">
      <alignment horizontal="center" wrapText="1"/>
    </xf>
    <xf numFmtId="0" fontId="26" fillId="0" borderId="0" xfId="0" applyFont="1"/>
    <xf numFmtId="0" fontId="28" fillId="0" borderId="0" xfId="0" applyFont="1"/>
    <xf numFmtId="0" fontId="28" fillId="0" borderId="0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26" fillId="0" borderId="1" xfId="0" applyFont="1" applyBorder="1" applyAlignment="1">
      <alignment horizontal="center" vertical="center" wrapText="1"/>
    </xf>
    <xf numFmtId="166" fontId="26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top" wrapText="1"/>
    </xf>
    <xf numFmtId="0" fontId="3" fillId="0" borderId="1" xfId="3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5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vertical="top"/>
    </xf>
    <xf numFmtId="0" fontId="3" fillId="0" borderId="1" xfId="3" applyFont="1" applyFill="1" applyBorder="1" applyAlignment="1">
      <alignment horizontal="center" vertical="top" wrapText="1"/>
    </xf>
    <xf numFmtId="0" fontId="3" fillId="0" borderId="1" xfId="3" applyFont="1" applyBorder="1" applyAlignment="1">
      <alignment horizontal="left" vertical="top" wrapText="1"/>
    </xf>
    <xf numFmtId="0" fontId="20" fillId="0" borderId="1" xfId="3" applyFont="1" applyFill="1" applyBorder="1" applyAlignment="1">
      <alignment vertical="top" wrapText="1"/>
    </xf>
    <xf numFmtId="0" fontId="18" fillId="0" borderId="1" xfId="0" applyFont="1" applyFill="1" applyBorder="1" applyAlignment="1">
      <alignment vertical="top" wrapText="1"/>
    </xf>
    <xf numFmtId="49" fontId="24" fillId="3" borderId="1" xfId="0" applyNumberFormat="1" applyFont="1" applyFill="1" applyBorder="1" applyAlignment="1">
      <alignment vertical="top" wrapText="1"/>
    </xf>
    <xf numFmtId="0" fontId="3" fillId="3" borderId="1" xfId="3" applyFont="1" applyFill="1" applyBorder="1" applyAlignment="1">
      <alignment horizontal="left" vertical="top" wrapText="1"/>
    </xf>
    <xf numFmtId="0" fontId="2" fillId="3" borderId="1" xfId="3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11" fillId="3" borderId="1" xfId="3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0" fontId="15" fillId="0" borderId="1" xfId="3" applyFont="1" applyFill="1" applyBorder="1" applyAlignment="1">
      <alignment horizontal="left" vertical="top" wrapText="1"/>
    </xf>
    <xf numFmtId="4" fontId="3" fillId="0" borderId="1" xfId="3" applyNumberFormat="1" applyFont="1" applyFill="1" applyBorder="1" applyAlignment="1">
      <alignment horizontal="center" vertical="top" wrapText="1"/>
    </xf>
    <xf numFmtId="49" fontId="3" fillId="0" borderId="1" xfId="3" applyNumberFormat="1" applyFont="1" applyFill="1" applyBorder="1" applyAlignment="1">
      <alignment horizontal="center" vertical="top" wrapText="1"/>
    </xf>
    <xf numFmtId="49" fontId="2" fillId="3" borderId="1" xfId="3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167" fontId="10" fillId="3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166" fontId="1" fillId="0" borderId="0" xfId="0" applyNumberFormat="1" applyFont="1" applyFill="1" applyAlignment="1">
      <alignment vertical="top"/>
    </xf>
    <xf numFmtId="4" fontId="1" fillId="0" borderId="0" xfId="0" applyNumberFormat="1" applyFont="1" applyAlignment="1">
      <alignment vertical="top"/>
    </xf>
    <xf numFmtId="4" fontId="1" fillId="0" borderId="0" xfId="0" applyNumberFormat="1" applyFont="1" applyFill="1" applyAlignment="1">
      <alignment vertical="top"/>
    </xf>
    <xf numFmtId="166" fontId="0" fillId="0" borderId="0" xfId="0" applyNumberFormat="1"/>
    <xf numFmtId="0" fontId="2" fillId="0" borderId="1" xfId="0" applyFont="1" applyFill="1" applyBorder="1" applyAlignment="1">
      <alignment horizontal="left" vertical="top"/>
    </xf>
    <xf numFmtId="0" fontId="3" fillId="0" borderId="1" xfId="3" applyFont="1" applyBorder="1" applyAlignment="1">
      <alignment horizontal="center" vertical="top" wrapText="1"/>
    </xf>
    <xf numFmtId="166" fontId="3" fillId="0" borderId="1" xfId="3" applyNumberFormat="1" applyFont="1" applyFill="1" applyBorder="1" applyAlignment="1">
      <alignment horizontal="center" vertical="top" wrapText="1"/>
    </xf>
    <xf numFmtId="166" fontId="2" fillId="0" borderId="1" xfId="0" applyNumberFormat="1" applyFont="1" applyFill="1" applyBorder="1" applyAlignment="1">
      <alignment horizontal="center" vertical="top"/>
    </xf>
    <xf numFmtId="0" fontId="15" fillId="0" borderId="0" xfId="0" applyFont="1" applyFill="1" applyAlignment="1">
      <alignment horizontal="right" vertical="top" wrapText="1"/>
    </xf>
    <xf numFmtId="0" fontId="19" fillId="0" borderId="0" xfId="0" applyFont="1" applyFill="1" applyAlignment="1">
      <alignment vertical="top"/>
    </xf>
    <xf numFmtId="166" fontId="2" fillId="0" borderId="1" xfId="0" applyNumberFormat="1" applyFont="1" applyBorder="1" applyAlignment="1">
      <alignment horizontal="center" vertical="top"/>
    </xf>
    <xf numFmtId="166" fontId="11" fillId="3" borderId="1" xfId="3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0" fontId="29" fillId="3" borderId="1" xfId="0" applyFont="1" applyFill="1" applyBorder="1" applyAlignment="1">
      <alignment horizontal="center" vertical="top"/>
    </xf>
    <xf numFmtId="0" fontId="29" fillId="3" borderId="1" xfId="0" applyFont="1" applyFill="1" applyBorder="1" applyAlignment="1">
      <alignment horizontal="left" vertical="top" wrapText="1"/>
    </xf>
    <xf numFmtId="49" fontId="3" fillId="3" borderId="1" xfId="3" applyNumberFormat="1" applyFont="1" applyFill="1" applyBorder="1" applyAlignment="1">
      <alignment horizontal="center" vertical="top" wrapText="1"/>
    </xf>
    <xf numFmtId="0" fontId="3" fillId="3" borderId="1" xfId="3" applyFont="1" applyFill="1" applyBorder="1" applyAlignment="1">
      <alignment horizontal="center" vertical="top" wrapText="1"/>
    </xf>
    <xf numFmtId="49" fontId="11" fillId="3" borderId="1" xfId="3" applyNumberFormat="1" applyFont="1" applyFill="1" applyBorder="1" applyAlignment="1">
      <alignment horizontal="center" vertical="top"/>
    </xf>
    <xf numFmtId="0" fontId="2" fillId="3" borderId="1" xfId="3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/>
    </xf>
    <xf numFmtId="0" fontId="5" fillId="0" borderId="1" xfId="3" applyFont="1" applyFill="1" applyBorder="1" applyAlignment="1">
      <alignment horizontal="center" vertical="top" wrapText="1"/>
    </xf>
    <xf numFmtId="0" fontId="5" fillId="0" borderId="1" xfId="3" applyFont="1" applyFill="1" applyBorder="1" applyAlignment="1">
      <alignment horizontal="left" vertical="top" wrapText="1"/>
    </xf>
    <xf numFmtId="49" fontId="5" fillId="0" borderId="1" xfId="3" applyNumberFormat="1" applyFont="1" applyFill="1" applyBorder="1" applyAlignment="1">
      <alignment horizontal="center" vertical="top" wrapText="1"/>
    </xf>
    <xf numFmtId="49" fontId="15" fillId="0" borderId="1" xfId="3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left" vertical="top" wrapText="1"/>
    </xf>
    <xf numFmtId="0" fontId="15" fillId="0" borderId="1" xfId="3" applyFont="1" applyFill="1" applyBorder="1" applyAlignment="1">
      <alignment vertical="top" wrapText="1"/>
    </xf>
    <xf numFmtId="4" fontId="5" fillId="0" borderId="1" xfId="3" applyNumberFormat="1" applyFont="1" applyFill="1" applyBorder="1" applyAlignment="1">
      <alignment horizontal="center" vertical="top" wrapText="1"/>
    </xf>
    <xf numFmtId="4" fontId="15" fillId="0" borderId="1" xfId="3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vertical="top" wrapText="1"/>
    </xf>
    <xf numFmtId="49" fontId="18" fillId="0" borderId="1" xfId="3" applyNumberFormat="1" applyFont="1" applyFill="1" applyBorder="1" applyAlignment="1">
      <alignment horizontal="center" vertical="top"/>
    </xf>
    <xf numFmtId="49" fontId="20" fillId="0" borderId="1" xfId="3" applyNumberFormat="1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166" fontId="2" fillId="3" borderId="1" xfId="3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top"/>
    </xf>
    <xf numFmtId="0" fontId="7" fillId="0" borderId="2" xfId="0" applyFont="1" applyBorder="1" applyAlignment="1">
      <alignment horizontal="center" vertical="center"/>
    </xf>
    <xf numFmtId="0" fontId="0" fillId="0" borderId="0" xfId="0" applyBorder="1"/>
    <xf numFmtId="166" fontId="2" fillId="0" borderId="0" xfId="0" applyNumberFormat="1" applyFont="1" applyFill="1" applyBorder="1" applyAlignment="1">
      <alignment horizontal="center" vertical="top"/>
    </xf>
    <xf numFmtId="166" fontId="2" fillId="0" borderId="0" xfId="3" applyNumberFormat="1" applyFont="1" applyFill="1" applyBorder="1" applyAlignment="1">
      <alignment horizontal="center" vertical="top" wrapText="1"/>
    </xf>
    <xf numFmtId="4" fontId="3" fillId="3" borderId="1" xfId="3" applyNumberFormat="1" applyFont="1" applyFill="1" applyBorder="1" applyAlignment="1">
      <alignment horizontal="center" vertical="top" wrapText="1"/>
    </xf>
    <xf numFmtId="4" fontId="2" fillId="3" borderId="1" xfId="3" applyNumberFormat="1" applyFont="1" applyFill="1" applyBorder="1" applyAlignment="1">
      <alignment horizontal="center" vertical="top" wrapText="1"/>
    </xf>
    <xf numFmtId="0" fontId="17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1" xfId="3" applyFont="1" applyFill="1" applyBorder="1" applyAlignment="1">
      <alignment vertical="top" wrapText="1"/>
    </xf>
    <xf numFmtId="0" fontId="2" fillId="3" borderId="1" xfId="3" applyFont="1" applyFill="1" applyBorder="1" applyAlignment="1">
      <alignment vertical="top" wrapText="1"/>
    </xf>
    <xf numFmtId="0" fontId="3" fillId="3" borderId="5" xfId="3" applyFont="1" applyFill="1" applyBorder="1" applyAlignment="1">
      <alignment horizontal="center" vertical="top" wrapText="1"/>
    </xf>
    <xf numFmtId="49" fontId="17" fillId="3" borderId="1" xfId="3" applyNumberFormat="1" applyFont="1" applyFill="1" applyBorder="1" applyAlignment="1">
      <alignment horizontal="center" vertical="top"/>
    </xf>
    <xf numFmtId="0" fontId="2" fillId="3" borderId="5" xfId="3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vertical="top"/>
    </xf>
    <xf numFmtId="0" fontId="3" fillId="3" borderId="0" xfId="0" applyFont="1" applyFill="1" applyAlignment="1">
      <alignment vertical="top" wrapText="1"/>
    </xf>
    <xf numFmtId="0" fontId="29" fillId="3" borderId="0" xfId="0" applyFont="1" applyFill="1" applyAlignment="1">
      <alignment vertical="top" wrapText="1"/>
    </xf>
    <xf numFmtId="4" fontId="11" fillId="3" borderId="1" xfId="3" applyNumberFormat="1" applyFont="1" applyFill="1" applyBorder="1" applyAlignment="1">
      <alignment horizontal="center" vertical="top"/>
    </xf>
    <xf numFmtId="0" fontId="17" fillId="3" borderId="1" xfId="3" applyFont="1" applyFill="1" applyBorder="1" applyAlignment="1">
      <alignment vertical="top" wrapText="1"/>
    </xf>
    <xf numFmtId="0" fontId="17" fillId="3" borderId="1" xfId="3" applyNumberFormat="1" applyFont="1" applyFill="1" applyBorder="1" applyAlignment="1">
      <alignment horizontal="center" vertical="top"/>
    </xf>
    <xf numFmtId="4" fontId="17" fillId="3" borderId="1" xfId="3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0" fontId="17" fillId="3" borderId="1" xfId="3" applyFont="1" applyFill="1" applyBorder="1" applyAlignment="1">
      <alignment horizontal="center" vertical="top" wrapText="1"/>
    </xf>
    <xf numFmtId="0" fontId="11" fillId="3" borderId="1" xfId="3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top" wrapText="1"/>
    </xf>
    <xf numFmtId="3" fontId="2" fillId="0" borderId="1" xfId="0" applyNumberFormat="1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3" fontId="3" fillId="0" borderId="3" xfId="0" applyNumberFormat="1" applyFont="1" applyBorder="1" applyAlignment="1">
      <alignment horizontal="center" vertical="top"/>
    </xf>
    <xf numFmtId="166" fontId="3" fillId="0" borderId="3" xfId="0" applyNumberFormat="1" applyFont="1" applyBorder="1" applyAlignment="1">
      <alignment horizontal="center" vertical="top"/>
    </xf>
    <xf numFmtId="0" fontId="8" fillId="0" borderId="0" xfId="0" applyFont="1" applyAlignment="1">
      <alignment vertical="top"/>
    </xf>
    <xf numFmtId="0" fontId="33" fillId="0" borderId="0" xfId="0" applyFont="1" applyAlignment="1">
      <alignment horizontal="right" vertical="top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right" vertical="top" wrapText="1"/>
    </xf>
    <xf numFmtId="0" fontId="8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4" fillId="2" borderId="1" xfId="0" applyFont="1" applyFill="1" applyBorder="1" applyAlignment="1">
      <alignment horizontal="center" vertical="top"/>
    </xf>
    <xf numFmtId="0" fontId="14" fillId="2" borderId="1" xfId="0" applyFont="1" applyFill="1" applyBorder="1" applyAlignment="1">
      <alignment horizontal="left" vertical="top" wrapText="1"/>
    </xf>
    <xf numFmtId="0" fontId="26" fillId="2" borderId="1" xfId="0" applyFont="1" applyFill="1" applyBorder="1" applyAlignment="1">
      <alignment horizontal="center" vertical="top"/>
    </xf>
    <xf numFmtId="0" fontId="26" fillId="2" borderId="1" xfId="0" applyFont="1" applyFill="1" applyBorder="1" applyAlignment="1">
      <alignment horizontal="left" vertical="top" wrapText="1"/>
    </xf>
    <xf numFmtId="0" fontId="26" fillId="2" borderId="1" xfId="0" applyFont="1" applyFill="1" applyBorder="1" applyAlignment="1">
      <alignment vertical="top"/>
    </xf>
    <xf numFmtId="0" fontId="14" fillId="2" borderId="1" xfId="0" applyFont="1" applyFill="1" applyBorder="1" applyAlignment="1">
      <alignment horizontal="left" vertical="top"/>
    </xf>
    <xf numFmtId="166" fontId="26" fillId="0" borderId="1" xfId="0" applyNumberFormat="1" applyFont="1" applyBorder="1" applyAlignment="1">
      <alignment horizontal="center" vertical="top"/>
    </xf>
    <xf numFmtId="166" fontId="14" fillId="2" borderId="1" xfId="0" applyNumberFormat="1" applyFont="1" applyFill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vertical="top"/>
    </xf>
    <xf numFmtId="0" fontId="0" fillId="0" borderId="0" xfId="0" applyAlignment="1">
      <alignment vertical="center"/>
    </xf>
    <xf numFmtId="0" fontId="1" fillId="3" borderId="0" xfId="0" applyFont="1" applyFill="1" applyAlignment="1">
      <alignment vertical="top" wrapText="1"/>
    </xf>
    <xf numFmtId="0" fontId="2" fillId="3" borderId="0" xfId="0" applyFont="1" applyFill="1" applyAlignment="1">
      <alignment vertical="top"/>
    </xf>
    <xf numFmtId="0" fontId="3" fillId="3" borderId="1" xfId="0" applyFont="1" applyFill="1" applyBorder="1" applyAlignment="1">
      <alignment horizontal="center" vertical="top"/>
    </xf>
    <xf numFmtId="0" fontId="22" fillId="3" borderId="0" xfId="0" applyFont="1" applyFill="1" applyAlignment="1">
      <alignment vertical="top" wrapText="1"/>
    </xf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15" fillId="3" borderId="0" xfId="0" applyFont="1" applyFill="1" applyAlignment="1">
      <alignment vertical="top" wrapText="1"/>
    </xf>
    <xf numFmtId="0" fontId="2" fillId="3" borderId="1" xfId="0" applyNumberFormat="1" applyFont="1" applyFill="1" applyBorder="1" applyAlignment="1">
      <alignment horizontal="left" vertical="top" wrapText="1"/>
    </xf>
    <xf numFmtId="49" fontId="22" fillId="3" borderId="1" xfId="8" applyNumberFormat="1" applyFont="1" applyFill="1" applyBorder="1" applyAlignment="1" applyProtection="1">
      <alignment horizontal="center" vertical="top"/>
    </xf>
    <xf numFmtId="0" fontId="22" fillId="3" borderId="1" xfId="9" applyNumberFormat="1" applyFont="1" applyFill="1" applyBorder="1" applyAlignment="1" applyProtection="1">
      <alignment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left" vertical="top" wrapText="1"/>
    </xf>
    <xf numFmtId="1" fontId="2" fillId="3" borderId="1" xfId="0" applyNumberFormat="1" applyFont="1" applyFill="1" applyBorder="1" applyAlignment="1">
      <alignment horizontal="center" vertical="top" wrapText="1"/>
    </xf>
    <xf numFmtId="1" fontId="2" fillId="3" borderId="1" xfId="10" applyNumberFormat="1" applyFont="1" applyFill="1" applyBorder="1" applyAlignment="1">
      <alignment horizontal="center" vertical="top" wrapText="1"/>
    </xf>
    <xf numFmtId="0" fontId="2" fillId="3" borderId="1" xfId="10" applyFont="1" applyFill="1" applyBorder="1" applyAlignment="1">
      <alignment vertical="top" wrapText="1"/>
    </xf>
    <xf numFmtId="167" fontId="10" fillId="3" borderId="10" xfId="0" applyNumberFormat="1" applyFont="1" applyFill="1" applyBorder="1" applyAlignment="1">
      <alignment horizontal="center" vertical="center"/>
    </xf>
    <xf numFmtId="166" fontId="7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top" wrapText="1"/>
    </xf>
    <xf numFmtId="0" fontId="26" fillId="0" borderId="1" xfId="0" applyFont="1" applyBorder="1" applyAlignment="1">
      <alignment horizontal="center" vertical="center" wrapText="1"/>
    </xf>
    <xf numFmtId="166" fontId="38" fillId="0" borderId="0" xfId="0" applyNumberFormat="1" applyFont="1" applyFill="1" applyAlignment="1">
      <alignment horizontal="center" vertical="top"/>
    </xf>
    <xf numFmtId="0" fontId="7" fillId="0" borderId="0" xfId="3" applyFont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3" fontId="12" fillId="0" borderId="0" xfId="0" applyNumberFormat="1" applyFont="1" applyAlignment="1">
      <alignment vertical="top"/>
    </xf>
    <xf numFmtId="3" fontId="3" fillId="0" borderId="4" xfId="0" applyNumberFormat="1" applyFont="1" applyBorder="1" applyAlignment="1">
      <alignment horizontal="right" vertical="top"/>
    </xf>
    <xf numFmtId="3" fontId="3" fillId="0" borderId="0" xfId="0" applyNumberFormat="1" applyFont="1" applyBorder="1" applyAlignment="1">
      <alignment horizontal="right" vertical="top"/>
    </xf>
    <xf numFmtId="3" fontId="3" fillId="0" borderId="2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6" fontId="3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66" fontId="2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166" fontId="12" fillId="0" borderId="0" xfId="0" applyNumberFormat="1" applyFont="1" applyAlignment="1">
      <alignment horizontal="center" vertical="top"/>
    </xf>
    <xf numFmtId="166" fontId="3" fillId="0" borderId="4" xfId="0" applyNumberFormat="1" applyFont="1" applyBorder="1" applyAlignment="1">
      <alignment horizontal="center" vertical="top"/>
    </xf>
    <xf numFmtId="166" fontId="3" fillId="0" borderId="2" xfId="0" applyNumberFormat="1" applyFont="1" applyBorder="1" applyAlignment="1">
      <alignment horizontal="center" vertical="top" wrapText="1"/>
    </xf>
    <xf numFmtId="166" fontId="3" fillId="0" borderId="1" xfId="0" applyNumberFormat="1" applyFont="1" applyBorder="1" applyAlignment="1">
      <alignment horizontal="center" vertical="top"/>
    </xf>
    <xf numFmtId="0" fontId="2" fillId="0" borderId="0" xfId="0" applyFont="1" applyFill="1" applyAlignment="1">
      <alignment horizontal="right" vertical="top" wrapText="1"/>
    </xf>
    <xf numFmtId="0" fontId="3" fillId="0" borderId="0" xfId="3" applyFont="1" applyFill="1" applyAlignment="1">
      <alignment horizontal="center" vertical="top" wrapText="1"/>
    </xf>
    <xf numFmtId="0" fontId="3" fillId="0" borderId="0" xfId="3" applyFont="1" applyFill="1" applyBorder="1" applyAlignment="1">
      <alignment horizontal="center" vertical="top"/>
    </xf>
    <xf numFmtId="0" fontId="3" fillId="0" borderId="4" xfId="3" applyFont="1" applyFill="1" applyBorder="1" applyAlignment="1">
      <alignment horizontal="center" vertical="top"/>
    </xf>
    <xf numFmtId="0" fontId="2" fillId="0" borderId="1" xfId="3" applyFont="1" applyFill="1" applyBorder="1" applyAlignment="1">
      <alignment horizontal="left" vertical="top" wrapText="1"/>
    </xf>
    <xf numFmtId="49" fontId="2" fillId="0" borderId="1" xfId="3" applyNumberFormat="1" applyFont="1" applyFill="1" applyBorder="1" applyAlignment="1">
      <alignment horizontal="center" vertical="top" wrapText="1"/>
    </xf>
    <xf numFmtId="166" fontId="2" fillId="0" borderId="1" xfId="3" applyNumberFormat="1" applyFont="1" applyFill="1" applyBorder="1" applyAlignment="1">
      <alignment horizontal="center" vertical="top" wrapText="1"/>
    </xf>
    <xf numFmtId="4" fontId="2" fillId="0" borderId="1" xfId="3" applyNumberFormat="1" applyFont="1" applyFill="1" applyBorder="1" applyAlignment="1">
      <alignment horizontal="center" vertical="top" wrapText="1"/>
    </xf>
    <xf numFmtId="166" fontId="2" fillId="0" borderId="2" xfId="3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167" fontId="10" fillId="0" borderId="1" xfId="0" applyNumberFormat="1" applyFont="1" applyFill="1" applyBorder="1" applyAlignment="1">
      <alignment horizontal="center" vertical="top"/>
    </xf>
    <xf numFmtId="0" fontId="2" fillId="0" borderId="1" xfId="3" applyFont="1" applyFill="1" applyBorder="1" applyAlignment="1">
      <alignment vertical="top" wrapText="1"/>
    </xf>
    <xf numFmtId="49" fontId="11" fillId="0" borderId="1" xfId="3" applyNumberFormat="1" applyFont="1" applyFill="1" applyBorder="1" applyAlignment="1">
      <alignment horizontal="center" vertical="top"/>
    </xf>
    <xf numFmtId="166" fontId="11" fillId="0" borderId="1" xfId="3" applyNumberFormat="1" applyFont="1" applyFill="1" applyBorder="1" applyAlignment="1">
      <alignment horizontal="center" vertical="top"/>
    </xf>
    <xf numFmtId="49" fontId="17" fillId="0" borderId="1" xfId="3" applyNumberFormat="1" applyFont="1" applyFill="1" applyBorder="1" applyAlignment="1">
      <alignment horizontal="center" vertical="top"/>
    </xf>
    <xf numFmtId="166" fontId="17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166" fontId="3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167" fontId="3" fillId="0" borderId="1" xfId="4" applyNumberFormat="1" applyFont="1" applyFill="1" applyBorder="1" applyAlignment="1">
      <alignment horizontal="center" vertical="top" wrapText="1"/>
    </xf>
    <xf numFmtId="167" fontId="2" fillId="0" borderId="1" xfId="4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1" fillId="0" borderId="1" xfId="3" applyFont="1" applyFill="1" applyBorder="1" applyAlignment="1">
      <alignment vertical="top" wrapText="1"/>
    </xf>
    <xf numFmtId="166" fontId="3" fillId="0" borderId="3" xfId="3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left" vertical="center" wrapText="1"/>
    </xf>
    <xf numFmtId="0" fontId="18" fillId="0" borderId="1" xfId="3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5" fillId="0" borderId="1" xfId="3" applyFont="1" applyFill="1" applyBorder="1" applyAlignment="1">
      <alignment horizontal="left" vertical="center" wrapText="1"/>
    </xf>
    <xf numFmtId="0" fontId="15" fillId="0" borderId="1" xfId="3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left" vertical="center" wrapText="1"/>
    </xf>
    <xf numFmtId="0" fontId="0" fillId="3" borderId="0" xfId="0" applyFill="1"/>
    <xf numFmtId="0" fontId="2" fillId="0" borderId="0" xfId="0" applyFont="1" applyAlignment="1">
      <alignment horizontal="right" vertical="top" wrapText="1"/>
    </xf>
    <xf numFmtId="0" fontId="0" fillId="0" borderId="0" xfId="0" applyAlignment="1">
      <alignment vertical="top"/>
    </xf>
    <xf numFmtId="0" fontId="10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vertical="center" wrapText="1"/>
    </xf>
    <xf numFmtId="166" fontId="26" fillId="0" borderId="1" xfId="0" applyNumberFormat="1" applyFont="1" applyBorder="1" applyAlignment="1">
      <alignment horizontal="center"/>
    </xf>
    <xf numFmtId="166" fontId="14" fillId="2" borderId="1" xfId="0" applyNumberFormat="1" applyFont="1" applyFill="1" applyBorder="1" applyAlignment="1">
      <alignment horizontal="center"/>
    </xf>
    <xf numFmtId="166" fontId="14" fillId="0" borderId="1" xfId="0" applyNumberFormat="1" applyFont="1" applyBorder="1" applyAlignment="1">
      <alignment horizontal="center"/>
    </xf>
    <xf numFmtId="0" fontId="3" fillId="3" borderId="0" xfId="0" applyFont="1" applyFill="1" applyAlignment="1">
      <alignment horizontal="center" vertical="top" wrapText="1"/>
    </xf>
    <xf numFmtId="0" fontId="0" fillId="3" borderId="0" xfId="0" applyFill="1" applyAlignment="1">
      <alignment vertical="top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0" fontId="2" fillId="0" borderId="1" xfId="3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vertical="top"/>
    </xf>
    <xf numFmtId="166" fontId="15" fillId="0" borderId="1" xfId="3" applyNumberFormat="1" applyFont="1" applyFill="1" applyBorder="1" applyAlignment="1">
      <alignment horizontal="center" vertical="top" wrapText="1"/>
    </xf>
    <xf numFmtId="166" fontId="19" fillId="0" borderId="0" xfId="0" applyNumberFormat="1" applyFont="1" applyFill="1" applyAlignment="1">
      <alignment vertical="top"/>
    </xf>
    <xf numFmtId="166" fontId="15" fillId="0" borderId="0" xfId="0" applyNumberFormat="1" applyFont="1" applyFill="1" applyAlignment="1">
      <alignment horizontal="right" vertical="top"/>
    </xf>
    <xf numFmtId="0" fontId="5" fillId="0" borderId="0" xfId="3" applyFont="1" applyFill="1" applyAlignment="1">
      <alignment horizontal="center" vertical="top" wrapText="1"/>
    </xf>
    <xf numFmtId="166" fontId="5" fillId="0" borderId="4" xfId="3" applyNumberFormat="1" applyFont="1" applyFill="1" applyBorder="1" applyAlignment="1">
      <alignment horizontal="center" vertical="top"/>
    </xf>
    <xf numFmtId="166" fontId="5" fillId="0" borderId="1" xfId="0" applyNumberFormat="1" applyFont="1" applyFill="1" applyBorder="1" applyAlignment="1">
      <alignment horizontal="center" vertical="top" wrapText="1"/>
    </xf>
    <xf numFmtId="166" fontId="5" fillId="0" borderId="1" xfId="3" applyNumberFormat="1" applyFont="1" applyFill="1" applyBorder="1" applyAlignment="1">
      <alignment horizontal="center" vertical="top" wrapText="1"/>
    </xf>
    <xf numFmtId="0" fontId="5" fillId="0" borderId="1" xfId="3" applyFont="1" applyFill="1" applyBorder="1" applyAlignment="1">
      <alignment vertical="top" wrapText="1"/>
    </xf>
    <xf numFmtId="166" fontId="15" fillId="0" borderId="1" xfId="0" applyNumberFormat="1" applyFont="1" applyFill="1" applyBorder="1" applyAlignment="1">
      <alignment horizontal="center" vertical="top"/>
    </xf>
    <xf numFmtId="166" fontId="18" fillId="0" borderId="1" xfId="3" applyNumberFormat="1" applyFont="1" applyFill="1" applyBorder="1" applyAlignment="1">
      <alignment horizontal="center" vertical="top"/>
    </xf>
    <xf numFmtId="0" fontId="32" fillId="0" borderId="1" xfId="3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/>
    </xf>
    <xf numFmtId="166" fontId="5" fillId="0" borderId="1" xfId="0" applyNumberFormat="1" applyFont="1" applyFill="1" applyBorder="1" applyAlignment="1">
      <alignment horizontal="center" vertical="top"/>
    </xf>
    <xf numFmtId="0" fontId="15" fillId="0" borderId="1" xfId="0" applyFont="1" applyFill="1" applyBorder="1" applyAlignment="1">
      <alignment vertical="top"/>
    </xf>
    <xf numFmtId="0" fontId="18" fillId="0" borderId="1" xfId="3" applyFont="1" applyFill="1" applyBorder="1" applyAlignment="1">
      <alignment vertical="top" wrapText="1"/>
    </xf>
    <xf numFmtId="0" fontId="19" fillId="0" borderId="1" xfId="0" applyFont="1" applyFill="1" applyBorder="1" applyAlignment="1">
      <alignment vertical="top"/>
    </xf>
    <xf numFmtId="0" fontId="5" fillId="0" borderId="1" xfId="3" applyFont="1" applyFill="1" applyBorder="1" applyAlignment="1">
      <alignment vertical="center" wrapText="1"/>
    </xf>
    <xf numFmtId="166" fontId="20" fillId="0" borderId="1" xfId="3" applyNumberFormat="1" applyFont="1" applyFill="1" applyBorder="1" applyAlignment="1">
      <alignment horizontal="center" vertical="top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0" fillId="3" borderId="0" xfId="0" applyFill="1" applyAlignment="1">
      <alignment vertical="top"/>
    </xf>
    <xf numFmtId="0" fontId="2" fillId="0" borderId="0" xfId="0" applyFont="1" applyFill="1" applyAlignment="1">
      <alignment horizontal="right" vertical="top" wrapText="1"/>
    </xf>
    <xf numFmtId="0" fontId="5" fillId="3" borderId="1" xfId="0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19" fillId="3" borderId="0" xfId="0" applyFont="1" applyFill="1" applyAlignment="1">
      <alignment vertical="top"/>
    </xf>
    <xf numFmtId="0" fontId="1" fillId="3" borderId="0" xfId="0" applyFont="1" applyFill="1" applyAlignment="1">
      <alignment horizontal="center" vertical="top"/>
    </xf>
    <xf numFmtId="0" fontId="15" fillId="3" borderId="0" xfId="0" applyFont="1" applyFill="1" applyAlignment="1">
      <alignment horizontal="right" vertical="top" wrapText="1"/>
    </xf>
    <xf numFmtId="166" fontId="2" fillId="0" borderId="0" xfId="0" applyNumberFormat="1" applyFont="1" applyFill="1" applyAlignment="1">
      <alignment horizontal="center" vertical="top"/>
    </xf>
    <xf numFmtId="166" fontId="3" fillId="0" borderId="1" xfId="0" applyNumberFormat="1" applyFont="1" applyFill="1" applyBorder="1" applyAlignment="1">
      <alignment horizontal="center" vertical="top" wrapText="1"/>
    </xf>
    <xf numFmtId="166" fontId="2" fillId="0" borderId="1" xfId="0" applyNumberFormat="1" applyFont="1" applyFill="1" applyBorder="1" applyAlignment="1">
      <alignment horizontal="center" vertical="top" wrapText="1"/>
    </xf>
    <xf numFmtId="166" fontId="10" fillId="0" borderId="1" xfId="0" applyNumberFormat="1" applyFont="1" applyFill="1" applyBorder="1" applyAlignment="1">
      <alignment horizontal="center" vertical="top" wrapText="1"/>
    </xf>
    <xf numFmtId="166" fontId="10" fillId="0" borderId="1" xfId="0" applyNumberFormat="1" applyFont="1" applyFill="1" applyBorder="1" applyAlignment="1">
      <alignment horizontal="center" vertical="top"/>
    </xf>
    <xf numFmtId="166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top"/>
    </xf>
    <xf numFmtId="0" fontId="7" fillId="0" borderId="0" xfId="3" applyFont="1" applyFill="1" applyAlignment="1">
      <alignment horizontal="center" vertical="top" wrapText="1"/>
    </xf>
    <xf numFmtId="0" fontId="3" fillId="0" borderId="4" xfId="3" applyFont="1" applyFill="1" applyBorder="1" applyAlignment="1">
      <alignment horizontal="right" vertical="top"/>
    </xf>
    <xf numFmtId="49" fontId="2" fillId="0" borderId="2" xfId="3" applyNumberFormat="1" applyFont="1" applyFill="1" applyBorder="1" applyAlignment="1">
      <alignment horizontal="center" vertical="top" wrapText="1"/>
    </xf>
    <xf numFmtId="0" fontId="40" fillId="0" borderId="0" xfId="0" applyFont="1"/>
    <xf numFmtId="0" fontId="2" fillId="3" borderId="0" xfId="0" applyFont="1" applyFill="1" applyBorder="1" applyAlignment="1">
      <alignment horizontal="center" vertical="top"/>
    </xf>
    <xf numFmtId="0" fontId="15" fillId="3" borderId="0" xfId="0" applyFont="1" applyFill="1" applyBorder="1" applyAlignment="1">
      <alignment vertical="top"/>
    </xf>
    <xf numFmtId="0" fontId="2" fillId="3" borderId="0" xfId="0" applyFont="1" applyFill="1" applyAlignment="1">
      <alignment horizontal="center" vertical="top" wrapText="1"/>
    </xf>
    <xf numFmtId="0" fontId="3" fillId="3" borderId="0" xfId="0" applyFont="1" applyFill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left" vertical="top" wrapText="1"/>
    </xf>
    <xf numFmtId="49" fontId="2" fillId="3" borderId="1" xfId="0" applyNumberFormat="1" applyFont="1" applyFill="1" applyBorder="1" applyAlignment="1">
      <alignment horizontal="center" vertical="top"/>
    </xf>
    <xf numFmtId="0" fontId="2" fillId="3" borderId="1" xfId="4" applyNumberFormat="1" applyFont="1" applyFill="1" applyBorder="1" applyAlignment="1">
      <alignment horizontal="center" vertical="top" wrapText="1"/>
    </xf>
    <xf numFmtId="165" fontId="3" fillId="3" borderId="1" xfId="4" applyNumberFormat="1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justify" vertical="top" wrapText="1"/>
    </xf>
    <xf numFmtId="0" fontId="3" fillId="3" borderId="1" xfId="4" applyNumberFormat="1" applyFont="1" applyFill="1" applyBorder="1" applyAlignment="1">
      <alignment horizontal="center" vertical="top" wrapText="1"/>
    </xf>
    <xf numFmtId="165" fontId="2" fillId="3" borderId="1" xfId="4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right" vertical="top" wrapText="1"/>
    </xf>
    <xf numFmtId="165" fontId="3" fillId="3" borderId="1" xfId="4" applyNumberFormat="1" applyFont="1" applyFill="1" applyBorder="1" applyAlignment="1">
      <alignment horizontal="right" vertical="top" wrapText="1"/>
    </xf>
    <xf numFmtId="0" fontId="15" fillId="3" borderId="1" xfId="0" applyNumberFormat="1" applyFont="1" applyFill="1" applyBorder="1" applyAlignment="1">
      <alignment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vertical="top"/>
    </xf>
    <xf numFmtId="0" fontId="34" fillId="0" borderId="0" xfId="0" applyFont="1" applyAlignment="1">
      <alignment vertical="center" wrapText="1"/>
    </xf>
    <xf numFmtId="0" fontId="10" fillId="0" borderId="0" xfId="3" applyFont="1" applyFill="1" applyAlignment="1">
      <alignment horizontal="center" vertical="top" wrapText="1"/>
    </xf>
    <xf numFmtId="0" fontId="2" fillId="0" borderId="1" xfId="3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vertical="top"/>
    </xf>
    <xf numFmtId="0" fontId="3" fillId="3" borderId="2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/>
    </xf>
    <xf numFmtId="0" fontId="5" fillId="3" borderId="7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15" fillId="3" borderId="0" xfId="0" applyFont="1" applyFill="1" applyAlignment="1">
      <alignment horizontal="right" vertical="top" wrapText="1"/>
    </xf>
    <xf numFmtId="0" fontId="19" fillId="3" borderId="0" xfId="0" applyFont="1" applyFill="1" applyAlignment="1">
      <alignment horizontal="right" vertical="top" wrapText="1"/>
    </xf>
    <xf numFmtId="0" fontId="25" fillId="3" borderId="0" xfId="0" applyFont="1" applyFill="1" applyAlignment="1">
      <alignment horizontal="right" vertical="top" wrapText="1"/>
    </xf>
    <xf numFmtId="166" fontId="2" fillId="0" borderId="4" xfId="0" applyNumberFormat="1" applyFont="1" applyFill="1" applyBorder="1" applyAlignment="1">
      <alignment horizontal="right" vertical="top"/>
    </xf>
    <xf numFmtId="166" fontId="0" fillId="0" borderId="0" xfId="0" applyNumberFormat="1" applyFill="1" applyBorder="1" applyAlignment="1">
      <alignment horizontal="right" vertical="top"/>
    </xf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vertical="center"/>
    </xf>
    <xf numFmtId="166" fontId="2" fillId="0" borderId="0" xfId="0" applyNumberFormat="1" applyFont="1" applyFill="1" applyAlignment="1">
      <alignment horizontal="right" vertical="top"/>
    </xf>
    <xf numFmtId="0" fontId="9" fillId="3" borderId="0" xfId="0" applyFont="1" applyFill="1" applyAlignment="1">
      <alignment horizontal="right" vertical="top"/>
    </xf>
    <xf numFmtId="0" fontId="0" fillId="3" borderId="0" xfId="0" applyFill="1" applyAlignment="1">
      <alignment vertical="top"/>
    </xf>
    <xf numFmtId="0" fontId="2" fillId="3" borderId="0" xfId="0" applyFont="1" applyFill="1" applyAlignment="1">
      <alignment horizontal="right" vertical="center" wrapText="1"/>
    </xf>
    <xf numFmtId="0" fontId="0" fillId="3" borderId="0" xfId="0" applyFill="1" applyAlignment="1"/>
    <xf numFmtId="0" fontId="2" fillId="3" borderId="0" xfId="0" applyFont="1" applyFill="1" applyAlignment="1">
      <alignment horizontal="right" wrapText="1"/>
    </xf>
    <xf numFmtId="0" fontId="3" fillId="3" borderId="0" xfId="0" applyFont="1" applyFill="1" applyAlignment="1">
      <alignment horizontal="center" vertical="top" wrapText="1"/>
    </xf>
    <xf numFmtId="0" fontId="0" fillId="3" borderId="0" xfId="0" applyFill="1" applyAlignment="1">
      <alignment horizontal="center" vertical="top"/>
    </xf>
    <xf numFmtId="0" fontId="9" fillId="0" borderId="0" xfId="0" applyFont="1" applyFill="1" applyAlignment="1">
      <alignment horizontal="right" vertical="top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vertical="top"/>
    </xf>
    <xf numFmtId="0" fontId="3" fillId="0" borderId="0" xfId="3" applyFont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166" fontId="1" fillId="0" borderId="0" xfId="0" applyNumberFormat="1" applyFont="1" applyFill="1" applyAlignment="1">
      <alignment horizontal="right" vertical="top" wrapText="1"/>
    </xf>
    <xf numFmtId="0" fontId="1" fillId="0" borderId="0" xfId="0" applyFont="1" applyFill="1" applyAlignment="1">
      <alignment vertical="top"/>
    </xf>
    <xf numFmtId="0" fontId="34" fillId="0" borderId="0" xfId="0" applyFont="1" applyFill="1" applyAlignment="1">
      <alignment horizontal="center" vertical="top" wrapText="1"/>
    </xf>
    <xf numFmtId="0" fontId="15" fillId="0" borderId="0" xfId="0" applyFont="1" applyFill="1" applyAlignment="1">
      <alignment horizontal="right" vertical="top" wrapText="1"/>
    </xf>
    <xf numFmtId="166" fontId="19" fillId="0" borderId="0" xfId="0" applyNumberFormat="1" applyFont="1" applyFill="1" applyAlignment="1">
      <alignment horizontal="right" vertical="top" wrapText="1"/>
    </xf>
    <xf numFmtId="0" fontId="19" fillId="0" borderId="0" xfId="0" applyFont="1" applyFill="1" applyAlignment="1">
      <alignment vertical="top"/>
    </xf>
    <xf numFmtId="0" fontId="31" fillId="0" borderId="0" xfId="0" applyFont="1" applyFill="1" applyAlignment="1">
      <alignment horizontal="right" vertical="top"/>
    </xf>
    <xf numFmtId="0" fontId="1" fillId="0" borderId="0" xfId="0" applyFont="1" applyFill="1" applyAlignment="1">
      <alignment vertical="top" wrapText="1"/>
    </xf>
    <xf numFmtId="0" fontId="7" fillId="0" borderId="6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right" vertical="top"/>
    </xf>
    <xf numFmtId="0" fontId="1" fillId="0" borderId="0" xfId="0" applyFont="1" applyAlignment="1"/>
    <xf numFmtId="0" fontId="1" fillId="0" borderId="0" xfId="0" applyFont="1" applyAlignment="1">
      <alignment horizontal="right" vertical="top"/>
    </xf>
    <xf numFmtId="0" fontId="35" fillId="0" borderId="8" xfId="0" applyNumberFormat="1" applyFont="1" applyFill="1" applyBorder="1" applyAlignment="1">
      <alignment horizontal="center" vertical="top" wrapText="1"/>
    </xf>
    <xf numFmtId="0" fontId="35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3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 wrapText="1"/>
    </xf>
    <xf numFmtId="0" fontId="0" fillId="0" borderId="0" xfId="0" applyAlignment="1"/>
    <xf numFmtId="0" fontId="9" fillId="0" borderId="0" xfId="0" applyFont="1" applyAlignment="1">
      <alignment horizontal="right"/>
    </xf>
    <xf numFmtId="0" fontId="7" fillId="0" borderId="4" xfId="0" applyFont="1" applyBorder="1" applyAlignment="1">
      <alignment horizontal="right" vertical="center"/>
    </xf>
    <xf numFmtId="0" fontId="0" fillId="0" borderId="4" xfId="0" applyBorder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14" fillId="2" borderId="0" xfId="0" applyFont="1" applyFill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center" vertical="top"/>
    </xf>
    <xf numFmtId="0" fontId="14" fillId="2" borderId="3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wrapText="1"/>
    </xf>
    <xf numFmtId="0" fontId="2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6" fillId="0" borderId="0" xfId="0" applyFont="1" applyFill="1" applyAlignment="1">
      <alignment horizontal="right" wrapText="1"/>
    </xf>
    <xf numFmtId="0" fontId="3" fillId="0" borderId="0" xfId="0" applyFont="1" applyAlignment="1">
      <alignment horizontal="center" wrapText="1"/>
    </xf>
    <xf numFmtId="0" fontId="36" fillId="0" borderId="0" xfId="0" applyFont="1" applyAlignment="1"/>
    <xf numFmtId="0" fontId="26" fillId="0" borderId="0" xfId="0" applyFont="1" applyAlignment="1">
      <alignment horizontal="center" wrapText="1"/>
    </xf>
    <xf numFmtId="0" fontId="27" fillId="0" borderId="6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 wrapText="1"/>
    </xf>
  </cellXfs>
  <cellStyles count="11">
    <cellStyle name="xl31" xfId="9"/>
    <cellStyle name="xl33" xfId="5"/>
    <cellStyle name="xl34" xfId="6"/>
    <cellStyle name="xl35" xfId="7"/>
    <cellStyle name="xl43" xfId="8"/>
    <cellStyle name="Обычный" xfId="0" builtinId="0"/>
    <cellStyle name="Обычный 2" xfId="10"/>
    <cellStyle name="Обычный 4" xfId="1"/>
    <cellStyle name="Обычный 5" xfId="2"/>
    <cellStyle name="Обычный_Лист1" xfId="3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11.xml"/><Relationship Id="rId2" Type="http://schemas.openxmlformats.org/officeDocument/2006/relationships/revisionLog" Target="revisionLog111.xml"/><Relationship Id="rId1" Type="http://schemas.openxmlformats.org/officeDocument/2006/relationships/revisionLog" Target="revisionLog1111.xml"/><Relationship Id="rId4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1009774E-7960-4B11-95DC-8F0071415902}" diskRevisions="1" revisionId="30" version="4" protected="1">
  <header guid="{A7D102E5-BD5F-4B15-B164-669FA4ADB0D3}" dateTime="2024-01-15T11:53:50" maxSheetId="13" userName="Дзиова" r:id="rId1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E63AC464-4398-45B6-91A6-88755688C4B8}" dateTime="2024-01-15T11:54:20" maxSheetId="13" userName="Дзиова" r:id="rId2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B7BE0686-508B-4601-8465-6325A3DA6D82}" dateTime="2024-01-15T11:54:30" maxSheetId="13" userName="Дзиова" r:id="rId3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1009774E-7960-4B11-95DC-8F0071415902}" dateTime="2024-01-15T12:45:16" maxSheetId="13" userName="Дзиова" r:id="rId4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1201EF33-C3B2-45F9-B4A2-FF370EB2FDAD}" action="delete"/>
  <rdn rId="0" localSheetId="1" customView="1" name="Z_1201EF33_C3B2_45F9_B4A2_FF370EB2FDAD_.wvu.Rows" hidden="1" oldHidden="1">
    <formula>'нормативы пр.1'!$1:$1,'нормативы пр.1'!$5:$5,'нормативы пр.1'!$58:$67,'нормативы пр.1'!$145:$284</formula>
    <oldFormula>'нормативы пр.1'!$1:$1,'нормативы пр.1'!$5:$5,'нормативы пр.1'!$58:$67,'нормативы пр.1'!$145:$284</oldFormula>
  </rdn>
  <rdn rId="0" localSheetId="2" customView="1" name="Z_1201EF33_C3B2_45F9_B4A2_FF370EB2FDAD_.wvu.Rows" hidden="1" oldHidden="1">
    <formula>'д.24-26 (2)'!$15:$16,'д.24-26 (2)'!$18:$19,'д.24-26 (2)'!$21:$22,'д.24-26 (2)'!$24:$25,'д.24-26 (2)'!$55:$55,'д.24-26 (2)'!$58:$58,'д.24-26 (2)'!$78:$78,'д.24-26 (2)'!$89:$89</formula>
    <oldFormula>'д.24-26 (2)'!$15:$16,'д.24-26 (2)'!$18:$19,'д.24-26 (2)'!$21:$22,'д.24-26 (2)'!$24:$25,'д.24-26 (2)'!$55:$55,'д.24-26 (2)'!$58:$58,'д.24-26 (2)'!$78:$78,'д.24-26 (2)'!$89:$89</oldFormula>
  </rdn>
  <rdn rId="0" localSheetId="3" customView="1" name="Z_1201EF33_C3B2_45F9_B4A2_FF370EB2FDAD_.wvu.Rows" hidden="1" oldHidden="1">
    <formula>'вед24-26 (2)'!$5:$5,'вед24-26 (2)'!$36:$39,'вед24-26 (2)'!$142:$147,'вед24-26 (2)'!$161:$162,'вед24-26 (2)'!$186:$186,'вед24-26 (2)'!$189:$192,'вед24-26 (2)'!$198:$201,'вед24-26 (2)'!$220:$223,'вед24-26 (2)'!$225:$231,'вед24-26 (2)'!$235:$239,'вед24-26 (2)'!$257:$259,'вед24-26 (2)'!$295:$297,'вед24-26 (2)'!$299:$302,'вед24-26 (2)'!$331:$332,'вед24-26 (2)'!$338:$339,'вед24-26 (2)'!$343:$344,'вед24-26 (2)'!$353:$355,'вед24-26 (2)'!$363:$364,'вед24-26 (2)'!$367:$369,'вед24-26 (2)'!$373:$377,'вед24-26 (2)'!$380:$382,'вед24-26 (2)'!$389:$390</formula>
    <oldFormula>'вед24-26 (2)'!$5:$5,'вед24-26 (2)'!$36:$39,'вед24-26 (2)'!$142:$147,'вед24-26 (2)'!$161:$162,'вед24-26 (2)'!$186:$186,'вед24-26 (2)'!$189:$192,'вед24-26 (2)'!$198:$201,'вед24-26 (2)'!$220:$223,'вед24-26 (2)'!$225:$231,'вед24-26 (2)'!$235:$239,'вед24-26 (2)'!$257:$259,'вед24-26 (2)'!$295:$297,'вед24-26 (2)'!$299:$302,'вед24-26 (2)'!$331:$332,'вед24-26 (2)'!$338:$339,'вед24-26 (2)'!$343:$344,'вед24-26 (2)'!$353:$355,'вед24-26 (2)'!$363:$364,'вед24-26 (2)'!$367:$369,'вед24-26 (2)'!$373:$377,'вед24-26 (2)'!$380:$382,'вед24-26 (2)'!$389:$390</oldFormula>
  </rdn>
  <rdn rId="0" localSheetId="4" customView="1" name="Z_1201EF33_C3B2_45F9_B4A2_FF370EB2FDAD_.wvu.Rows" hidden="1" oldHidden="1">
    <formula>'фун24-26 (2)'!$29:$29,'фун24-26 (2)'!$69:$70,'фун24-26 (2)'!$131:$132,'фун24-26 (2)'!$180:$184,'фун24-26 (2)'!$186:$192,'фун24-26 (2)'!$201:$203,'фун24-26 (2)'!$216:$219,'фун24-26 (2)'!$421:$423,'фун24-26 (2)'!$431:$435</formula>
    <oldFormula>'фун24-26 (2)'!$29:$29,'фун24-26 (2)'!$69:$70,'фун24-26 (2)'!$131:$132,'фун24-26 (2)'!$180:$184,'фун24-26 (2)'!$186:$192,'фун24-26 (2)'!$201:$203,'фун24-26 (2)'!$216:$219,'фун24-26 (2)'!$421:$423,'фун24-26 (2)'!$431:$435</oldFormula>
  </rdn>
  <rdn rId="0" localSheetId="4" customView="1" name="Z_1201EF33_C3B2_45F9_B4A2_FF370EB2FDAD_.wvu.FilterData" hidden="1" oldHidden="1">
    <formula>'фун24-26 (2)'!$D$1:$D$455</formula>
    <oldFormula>'фун24-26 (2)'!$D$1:$D$455</oldFormula>
  </rdn>
  <rdn rId="0" localSheetId="5" customView="1" name="Z_1201EF33_C3B2_45F9_B4A2_FF370EB2FDAD_.wvu.Rows" hidden="1" oldHidden="1">
    <formula>'пр24-26'!$4:$4,'пр24-26'!$43:$44,'пр24-26'!$53:$55,'пр24-26'!$101:$104,'пр24-26'!$117:$117,'пр24-26'!$153:$163,'пр24-26'!$170:$171,'пр24-26'!$180:$181,'пр24-26'!$184:$185,'пр24-26'!$191:$192,'пр24-26'!$195:$204,'пр24-26'!$208:$212,'пр24-26'!$235:$236,'пр24-26'!$239:$240,'пр24-26'!$250:$251,'пр24-26'!$267:$267,'пр24-26'!$271:$271</formula>
    <oldFormula>'пр24-26'!$4:$4,'пр24-26'!$43:$44,'пр24-26'!$53:$55,'пр24-26'!$101:$104,'пр24-26'!$117:$117,'пр24-26'!$153:$163,'пр24-26'!$170:$171,'пр24-26'!$180:$181,'пр24-26'!$184:$185,'пр24-26'!$191:$192,'пр24-26'!$195:$204,'пр24-26'!$208:$212,'пр24-26'!$235:$236,'пр24-26'!$239:$240,'пр24-26'!$250:$251,'пр24-26'!$267:$267,'пр24-26'!$271:$271</oldFormula>
  </rdn>
  <rdn rId="0" localSheetId="7" customView="1" name="Z_1201EF33_C3B2_45F9_B4A2_FF370EB2FDAD_.wvu.Cols" hidden="1" oldHidden="1">
    <formula>'вус24-26'!$F:$F</formula>
    <oldFormula>'вус24-26'!$F:$F</oldFormula>
  </rdn>
  <rdn rId="0" localSheetId="11" customView="1" name="Z_1201EF33_C3B2_45F9_B4A2_FF370EB2FDAD_.wvu.Rows" hidden="1" oldHidden="1">
    <formula>'ист24-26'!$9:$18</formula>
    <oldFormula>'ист24-26'!$9:$18</oldFormula>
  </rdn>
  <rdn rId="0" localSheetId="12" customView="1" name="Z_1201EF33_C3B2_45F9_B4A2_FF370EB2FDAD_.wvu.Rows" hidden="1" oldHidden="1">
    <formula>'фун24-26'!$106:$107</formula>
    <oldFormula>'фун24-26'!$106:$107</oldFormula>
  </rdn>
  <rdn rId="0" localSheetId="12" customView="1" name="Z_1201EF33_C3B2_45F9_B4A2_FF370EB2FDAD_.wvu.FilterData" hidden="1" oldHidden="1">
    <formula>'фун24-26'!$D$1:$D$368</formula>
    <oldFormula>'фун24-26'!$D$1:$D$368</oldFormula>
  </rdn>
  <rcv guid="{1201EF33-C3B2-45F9-B4A2-FF370EB2FDAD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v guid="{1201EF33-C3B2-45F9-B4A2-FF370EB2FDAD}" action="delete"/>
  <rdn rId="0" localSheetId="1" customView="1" name="Z_1201EF33_C3B2_45F9_B4A2_FF370EB2FDAD_.wvu.Rows" hidden="1" oldHidden="1">
    <formula>'нормативы пр.1'!$1:$1,'нормативы пр.1'!$5:$5,'нормативы пр.1'!$58:$67,'нормативы пр.1'!$145:$284</formula>
    <oldFormula>'нормативы пр.1'!$1:$1,'нормативы пр.1'!$5:$5,'нормативы пр.1'!$58:$67,'нормативы пр.1'!$145:$284</oldFormula>
  </rdn>
  <rdn rId="0" localSheetId="2" customView="1" name="Z_1201EF33_C3B2_45F9_B4A2_FF370EB2FDAD_.wvu.Rows" hidden="1" oldHidden="1">
    <formula>'д.24-26 (2)'!$15:$16,'д.24-26 (2)'!$18:$19,'д.24-26 (2)'!$21:$22,'д.24-26 (2)'!$24:$25,'д.24-26 (2)'!$55:$55,'д.24-26 (2)'!$58:$58,'д.24-26 (2)'!$78:$78,'д.24-26 (2)'!$89:$89</formula>
    <oldFormula>'д.24-26 (2)'!$15:$16,'д.24-26 (2)'!$18:$19,'д.24-26 (2)'!$21:$22,'д.24-26 (2)'!$24:$25,'д.24-26 (2)'!$55:$55,'д.24-26 (2)'!$58:$58,'д.24-26 (2)'!$78:$78,'д.24-26 (2)'!$89:$89</oldFormula>
  </rdn>
  <rdn rId="0" localSheetId="3" customView="1" name="Z_1201EF33_C3B2_45F9_B4A2_FF370EB2FDAD_.wvu.Rows" hidden="1" oldHidden="1">
    <formula>'вед24-26 (2)'!$5:$5,'вед24-26 (2)'!$36:$39,'вед24-26 (2)'!$142:$147,'вед24-26 (2)'!$161:$162,'вед24-26 (2)'!$186:$186,'вед24-26 (2)'!$189:$192,'вед24-26 (2)'!$198:$201,'вед24-26 (2)'!$220:$223,'вед24-26 (2)'!$225:$231,'вед24-26 (2)'!$235:$239,'вед24-26 (2)'!$257:$259,'вед24-26 (2)'!$295:$297,'вед24-26 (2)'!$299:$302,'вед24-26 (2)'!$331:$332,'вед24-26 (2)'!$338:$339,'вед24-26 (2)'!$343:$344,'вед24-26 (2)'!$353:$355,'вед24-26 (2)'!$363:$364,'вед24-26 (2)'!$367:$369,'вед24-26 (2)'!$373:$377,'вед24-26 (2)'!$380:$382,'вед24-26 (2)'!$389:$390</formula>
    <oldFormula>'вед24-26 (2)'!$5:$5,'вед24-26 (2)'!$36:$39,'вед24-26 (2)'!$142:$147,'вед24-26 (2)'!$161:$162,'вед24-26 (2)'!$186:$186,'вед24-26 (2)'!$189:$192,'вед24-26 (2)'!$198:$201,'вед24-26 (2)'!$220:$223,'вед24-26 (2)'!$225:$231,'вед24-26 (2)'!$235:$239,'вед24-26 (2)'!$257:$259,'вед24-26 (2)'!$295:$297,'вед24-26 (2)'!$299:$302,'вед24-26 (2)'!$331:$332,'вед24-26 (2)'!$338:$339,'вед24-26 (2)'!$343:$344,'вед24-26 (2)'!$353:$355,'вед24-26 (2)'!$363:$364,'вед24-26 (2)'!$367:$369,'вед24-26 (2)'!$373:$377,'вед24-26 (2)'!$380:$382,'вед24-26 (2)'!$389:$390</oldFormula>
  </rdn>
  <rdn rId="0" localSheetId="4" customView="1" name="Z_1201EF33_C3B2_45F9_B4A2_FF370EB2FDAD_.wvu.Rows" hidden="1" oldHidden="1">
    <formula>'фун24-26 (2)'!$29:$29,'фун24-26 (2)'!$69:$70,'фун24-26 (2)'!$131:$132,'фун24-26 (2)'!$180:$184,'фун24-26 (2)'!$186:$192,'фун24-26 (2)'!$201:$203,'фун24-26 (2)'!$216:$219,'фун24-26 (2)'!$421:$423,'фун24-26 (2)'!$431:$435</formula>
    <oldFormula>'фун24-26 (2)'!$29:$29,'фун24-26 (2)'!$69:$70,'фун24-26 (2)'!$131:$132,'фун24-26 (2)'!$180:$184,'фун24-26 (2)'!$186:$192,'фун24-26 (2)'!$201:$203,'фун24-26 (2)'!$216:$219,'фун24-26 (2)'!$421:$423,'фун24-26 (2)'!$431:$435</oldFormula>
  </rdn>
  <rdn rId="0" localSheetId="4" customView="1" name="Z_1201EF33_C3B2_45F9_B4A2_FF370EB2FDAD_.wvu.FilterData" hidden="1" oldHidden="1">
    <formula>'фун24-26 (2)'!$D$1:$D$455</formula>
    <oldFormula>'фун24-26 (2)'!$D$1:$D$455</oldFormula>
  </rdn>
  <rdn rId="0" localSheetId="5" customView="1" name="Z_1201EF33_C3B2_45F9_B4A2_FF370EB2FDAD_.wvu.Rows" hidden="1" oldHidden="1">
    <formula>'пр24-26'!$4:$4,'пр24-26'!$43:$44,'пр24-26'!$53:$55,'пр24-26'!$101:$104,'пр24-26'!$117:$117,'пр24-26'!$153:$163,'пр24-26'!$170:$171,'пр24-26'!$180:$181,'пр24-26'!$184:$185,'пр24-26'!$191:$192,'пр24-26'!$195:$204,'пр24-26'!$208:$212,'пр24-26'!$235:$236,'пр24-26'!$239:$240,'пр24-26'!$250:$251,'пр24-26'!$267:$267,'пр24-26'!$271:$271</formula>
    <oldFormula>'пр24-26'!$4:$4,'пр24-26'!$43:$44,'пр24-26'!$53:$55,'пр24-26'!$101:$104,'пр24-26'!$117:$117,'пр24-26'!$153:$163,'пр24-26'!$170:$171,'пр24-26'!$180:$181,'пр24-26'!$184:$185,'пр24-26'!$191:$192,'пр24-26'!$195:$204,'пр24-26'!$208:$212,'пр24-26'!$235:$236,'пр24-26'!$239:$240,'пр24-26'!$250:$251,'пр24-26'!$267:$267,'пр24-26'!$271:$271</oldFormula>
  </rdn>
  <rdn rId="0" localSheetId="7" customView="1" name="Z_1201EF33_C3B2_45F9_B4A2_FF370EB2FDAD_.wvu.Cols" hidden="1" oldHidden="1">
    <formula>'вус24-26'!$F:$F</formula>
    <oldFormula>'вус24-26'!$F:$F</oldFormula>
  </rdn>
  <rdn rId="0" localSheetId="11" customView="1" name="Z_1201EF33_C3B2_45F9_B4A2_FF370EB2FDAD_.wvu.Rows" hidden="1" oldHidden="1">
    <formula>'ист24-26'!$9:$18</formula>
    <oldFormula>'ист24-26'!$9:$18</oldFormula>
  </rdn>
  <rdn rId="0" localSheetId="12" customView="1" name="Z_1201EF33_C3B2_45F9_B4A2_FF370EB2FDAD_.wvu.Rows" hidden="1" oldHidden="1">
    <formula>'фун24-26'!$106:$107</formula>
    <oldFormula>'фун24-26'!$106:$107</oldFormula>
  </rdn>
  <rdn rId="0" localSheetId="12" customView="1" name="Z_1201EF33_C3B2_45F9_B4A2_FF370EB2FDAD_.wvu.FilterData" hidden="1" oldHidden="1">
    <formula>'фун24-26'!$D$1:$D$368</formula>
    <oldFormula>'фун24-26'!$D$1:$D$368</oldFormula>
  </rdn>
  <rcv guid="{1201EF33-C3B2-45F9-B4A2-FF370EB2FDAD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v guid="{1201EF33-C3B2-45F9-B4A2-FF370EB2FDAD}" action="delete"/>
  <rdn rId="0" localSheetId="1" customView="1" name="Z_1201EF33_C3B2_45F9_B4A2_FF370EB2FDAD_.wvu.Rows" hidden="1" oldHidden="1">
    <formula>'нормативы пр.1'!$1:$1,'нормативы пр.1'!$5:$5,'нормативы пр.1'!$58:$67,'нормативы пр.1'!$145:$284</formula>
    <oldFormula>'нормативы пр.1'!$1:$1,'нормативы пр.1'!$5:$5,'нормативы пр.1'!$58:$67,'нормативы пр.1'!$145:$284</oldFormula>
  </rdn>
  <rdn rId="0" localSheetId="2" customView="1" name="Z_1201EF33_C3B2_45F9_B4A2_FF370EB2FDAD_.wvu.Rows" hidden="1" oldHidden="1">
    <formula>'д.24-26 (2)'!$15:$16,'д.24-26 (2)'!$18:$19,'д.24-26 (2)'!$21:$22,'д.24-26 (2)'!$24:$25,'д.24-26 (2)'!$55:$55,'д.24-26 (2)'!$58:$58,'д.24-26 (2)'!$78:$78,'д.24-26 (2)'!$89:$89</formula>
    <oldFormula>'д.24-26 (2)'!$15:$16,'д.24-26 (2)'!$18:$19,'д.24-26 (2)'!$21:$22,'д.24-26 (2)'!$24:$25,'д.24-26 (2)'!$55:$55,'д.24-26 (2)'!$58:$58,'д.24-26 (2)'!$78:$78,'д.24-26 (2)'!$89:$89</oldFormula>
  </rdn>
  <rdn rId="0" localSheetId="3" customView="1" name="Z_1201EF33_C3B2_45F9_B4A2_FF370EB2FDAD_.wvu.Rows" hidden="1" oldHidden="1">
    <formula>'вед24-26 (2)'!$5:$5,'вед24-26 (2)'!$36:$39,'вед24-26 (2)'!$142:$147,'вед24-26 (2)'!$161:$162,'вед24-26 (2)'!$186:$186,'вед24-26 (2)'!$189:$192,'вед24-26 (2)'!$198:$201,'вед24-26 (2)'!$220:$223,'вед24-26 (2)'!$225:$231,'вед24-26 (2)'!$235:$239,'вед24-26 (2)'!$257:$259,'вед24-26 (2)'!$295:$297,'вед24-26 (2)'!$299:$302,'вед24-26 (2)'!$331:$332,'вед24-26 (2)'!$338:$339,'вед24-26 (2)'!$343:$344,'вед24-26 (2)'!$353:$355,'вед24-26 (2)'!$363:$364,'вед24-26 (2)'!$367:$369,'вед24-26 (2)'!$373:$377,'вед24-26 (2)'!$380:$382,'вед24-26 (2)'!$389:$390</formula>
    <oldFormula>'вед24-26 (2)'!$5:$5,'вед24-26 (2)'!$36:$39,'вед24-26 (2)'!$142:$147,'вед24-26 (2)'!$161:$162,'вед24-26 (2)'!$186:$186,'вед24-26 (2)'!$189:$192,'вед24-26 (2)'!$198:$201,'вед24-26 (2)'!$220:$223,'вед24-26 (2)'!$225:$231,'вед24-26 (2)'!$235:$239,'вед24-26 (2)'!$257:$259,'вед24-26 (2)'!$295:$297,'вед24-26 (2)'!$299:$302,'вед24-26 (2)'!$331:$332,'вед24-26 (2)'!$338:$339,'вед24-26 (2)'!$343:$344,'вед24-26 (2)'!$353:$355,'вед24-26 (2)'!$363:$364,'вед24-26 (2)'!$367:$369,'вед24-26 (2)'!$373:$377,'вед24-26 (2)'!$380:$382,'вед24-26 (2)'!$389:$390</oldFormula>
  </rdn>
  <rdn rId="0" localSheetId="4" customView="1" name="Z_1201EF33_C3B2_45F9_B4A2_FF370EB2FDAD_.wvu.Rows" hidden="1" oldHidden="1">
    <formula>'фун24-26 (2)'!$29:$29,'фун24-26 (2)'!$69:$70,'фун24-26 (2)'!$131:$132,'фун24-26 (2)'!$180:$184,'фун24-26 (2)'!$186:$192,'фун24-26 (2)'!$201:$203,'фун24-26 (2)'!$216:$219,'фун24-26 (2)'!$421:$423,'фун24-26 (2)'!$431:$435</formula>
    <oldFormula>'фун24-26 (2)'!$29:$29,'фун24-26 (2)'!$69:$70,'фун24-26 (2)'!$131:$132,'фун24-26 (2)'!$180:$184,'фун24-26 (2)'!$186:$192,'фун24-26 (2)'!$201:$203,'фун24-26 (2)'!$216:$219,'фун24-26 (2)'!$421:$423,'фун24-26 (2)'!$431:$435</oldFormula>
  </rdn>
  <rdn rId="0" localSheetId="4" customView="1" name="Z_1201EF33_C3B2_45F9_B4A2_FF370EB2FDAD_.wvu.FilterData" hidden="1" oldHidden="1">
    <formula>'фун24-26 (2)'!$D$1:$D$455</formula>
    <oldFormula>'фун24-26 (2)'!$D$1:$D$455</oldFormula>
  </rdn>
  <rdn rId="0" localSheetId="5" customView="1" name="Z_1201EF33_C3B2_45F9_B4A2_FF370EB2FDAD_.wvu.Rows" hidden="1" oldHidden="1">
    <formula>'пр24-26'!$4:$4,'пр24-26'!$43:$44,'пр24-26'!$53:$55,'пр24-26'!$101:$104,'пр24-26'!$117:$117,'пр24-26'!$153:$163,'пр24-26'!$170:$171,'пр24-26'!$180:$181,'пр24-26'!$184:$185,'пр24-26'!$191:$192,'пр24-26'!$195:$204,'пр24-26'!$208:$212,'пр24-26'!$235:$236,'пр24-26'!$239:$240,'пр24-26'!$250:$251,'пр24-26'!$267:$267,'пр24-26'!$271:$271</formula>
    <oldFormula>'пр24-26'!$4:$4,'пр24-26'!$43:$44,'пр24-26'!$53:$55,'пр24-26'!$101:$104,'пр24-26'!$117:$117,'пр24-26'!$153:$163,'пр24-26'!$170:$171,'пр24-26'!$180:$181,'пр24-26'!$184:$185,'пр24-26'!$191:$192,'пр24-26'!$195:$204,'пр24-26'!$208:$212,'пр24-26'!$235:$236,'пр24-26'!$239:$240,'пр24-26'!$250:$251,'пр24-26'!$267:$267,'пр24-26'!$271:$271</oldFormula>
  </rdn>
  <rdn rId="0" localSheetId="7" customView="1" name="Z_1201EF33_C3B2_45F9_B4A2_FF370EB2FDAD_.wvu.Cols" hidden="1" oldHidden="1">
    <formula>'вус24-26'!$F:$F</formula>
    <oldFormula>'вус24-26'!$F:$F</oldFormula>
  </rdn>
  <rdn rId="0" localSheetId="11" customView="1" name="Z_1201EF33_C3B2_45F9_B4A2_FF370EB2FDAD_.wvu.Rows" hidden="1" oldHidden="1">
    <formula>'ист24-26'!$9:$18</formula>
    <oldFormula>'ист24-26'!$9:$18</oldFormula>
  </rdn>
  <rdn rId="0" localSheetId="12" customView="1" name="Z_1201EF33_C3B2_45F9_B4A2_FF370EB2FDAD_.wvu.Rows" hidden="1" oldHidden="1">
    <formula>'фун24-26'!$106:$107</formula>
    <oldFormula>'фун24-26'!$106:$107</oldFormula>
  </rdn>
  <rdn rId="0" localSheetId="12" customView="1" name="Z_1201EF33_C3B2_45F9_B4A2_FF370EB2FDAD_.wvu.FilterData" hidden="1" oldHidden="1">
    <formula>'фун24-26'!$D$1:$D$368</formula>
    <oldFormula>'фун24-26'!$D$1:$D$368</oldFormula>
  </rdn>
  <rcv guid="{1201EF33-C3B2-45F9-B4A2-FF370EB2FDAD}" action="add"/>
</revisions>
</file>

<file path=xl/revisions/revisionLog1111.xml><?xml version="1.0" encoding="utf-8"?>
<revisions xmlns="http://schemas.openxmlformats.org/spreadsheetml/2006/main" xmlns:r="http://schemas.openxmlformats.org/officeDocument/2006/relationships"/>
</file>

<file path=xl/revisions/userNames.xml><?xml version="1.0" encoding="utf-8"?>
<users xmlns="http://schemas.openxmlformats.org/spreadsheetml/2006/main" xmlns:r="http://schemas.openxmlformats.org/officeDocument/2006/relationships" count="1">
  <userInfo guid="{1009774E-7960-4B11-95DC-8F0071415902}" name="Дзиова" id="-507944644" dateTime="2024-01-15T12:44:22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4"/>
  <sheetViews>
    <sheetView tabSelected="1" topLeftCell="A2" workbookViewId="0">
      <selection activeCell="I11" sqref="I11"/>
    </sheetView>
  </sheetViews>
  <sheetFormatPr defaultRowHeight="12.75"/>
  <cols>
    <col min="1" max="1" width="22.140625" style="277" customWidth="1"/>
    <col min="2" max="2" width="51.28515625" style="276" customWidth="1"/>
    <col min="3" max="3" width="10.28515625" style="276" customWidth="1"/>
    <col min="4" max="4" width="9.140625" style="276"/>
    <col min="5" max="6" width="9.28515625" style="276" customWidth="1"/>
    <col min="7" max="7" width="9.140625" style="231"/>
  </cols>
  <sheetData>
    <row r="1" spans="1:6" hidden="1"/>
    <row r="3" spans="1:6" ht="22.5" customHeight="1">
      <c r="A3" s="291"/>
      <c r="B3" s="292"/>
      <c r="C3" s="315" t="s">
        <v>767</v>
      </c>
      <c r="D3" s="315"/>
      <c r="E3" s="315"/>
      <c r="F3" s="315"/>
    </row>
    <row r="4" spans="1:6" ht="45" customHeight="1">
      <c r="A4" s="293"/>
      <c r="B4" s="325" t="s">
        <v>977</v>
      </c>
      <c r="C4" s="326"/>
      <c r="D4" s="326"/>
      <c r="E4" s="326"/>
      <c r="F4" s="326"/>
    </row>
    <row r="5" spans="1:6" ht="24.75" hidden="1" customHeight="1">
      <c r="A5" s="291"/>
      <c r="B5" s="278"/>
      <c r="C5" s="325"/>
      <c r="D5" s="327"/>
      <c r="E5" s="327"/>
      <c r="F5" s="327"/>
    </row>
    <row r="6" spans="1:6" ht="42" customHeight="1">
      <c r="A6" s="316" t="s">
        <v>1050</v>
      </c>
      <c r="B6" s="317"/>
      <c r="C6" s="317"/>
      <c r="D6" s="317"/>
      <c r="E6" s="317"/>
      <c r="F6" s="317"/>
    </row>
    <row r="7" spans="1:6" ht="16.5" customHeight="1">
      <c r="A7" s="294"/>
      <c r="B7" s="292"/>
      <c r="C7" s="292"/>
      <c r="D7" s="292"/>
      <c r="E7" s="292"/>
      <c r="F7" s="292"/>
    </row>
    <row r="8" spans="1:6" ht="22.5" customHeight="1">
      <c r="A8" s="318" t="s">
        <v>521</v>
      </c>
      <c r="B8" s="321" t="s">
        <v>458</v>
      </c>
      <c r="C8" s="322" t="s">
        <v>260</v>
      </c>
      <c r="D8" s="323"/>
      <c r="E8" s="323"/>
      <c r="F8" s="324"/>
    </row>
    <row r="9" spans="1:6" ht="12.75" customHeight="1">
      <c r="A9" s="319"/>
      <c r="B9" s="321"/>
      <c r="C9" s="321" t="s">
        <v>261</v>
      </c>
      <c r="D9" s="321" t="s">
        <v>262</v>
      </c>
      <c r="E9" s="321"/>
      <c r="F9" s="321"/>
    </row>
    <row r="10" spans="1:6" ht="38.25" customHeight="1">
      <c r="A10" s="320"/>
      <c r="B10" s="321"/>
      <c r="C10" s="321"/>
      <c r="D10" s="272" t="s">
        <v>263</v>
      </c>
      <c r="E10" s="272" t="s">
        <v>65</v>
      </c>
      <c r="F10" s="272" t="s">
        <v>66</v>
      </c>
    </row>
    <row r="11" spans="1:6" ht="19.5" customHeight="1">
      <c r="A11" s="295" t="s">
        <v>223</v>
      </c>
      <c r="B11" s="296" t="s">
        <v>67</v>
      </c>
      <c r="C11" s="114"/>
      <c r="D11" s="114"/>
      <c r="E11" s="114"/>
      <c r="F11" s="114"/>
    </row>
    <row r="12" spans="1:6" ht="33.75" customHeight="1">
      <c r="A12" s="297" t="s">
        <v>220</v>
      </c>
      <c r="B12" s="273" t="s">
        <v>107</v>
      </c>
      <c r="C12" s="69">
        <v>16</v>
      </c>
      <c r="D12" s="69">
        <v>16</v>
      </c>
      <c r="E12" s="114"/>
      <c r="F12" s="114"/>
    </row>
    <row r="13" spans="1:6" ht="30.75" customHeight="1">
      <c r="A13" s="297" t="s">
        <v>220</v>
      </c>
      <c r="B13" s="273" t="s">
        <v>68</v>
      </c>
      <c r="C13" s="69">
        <v>16</v>
      </c>
      <c r="D13" s="298">
        <v>6</v>
      </c>
      <c r="E13" s="298">
        <v>10</v>
      </c>
      <c r="F13" s="298"/>
    </row>
    <row r="14" spans="1:6" ht="34.5" customHeight="1">
      <c r="A14" s="297" t="s">
        <v>220</v>
      </c>
      <c r="B14" s="273" t="s">
        <v>69</v>
      </c>
      <c r="C14" s="69">
        <v>16</v>
      </c>
      <c r="D14" s="298">
        <v>14</v>
      </c>
      <c r="E14" s="298"/>
      <c r="F14" s="298">
        <v>2</v>
      </c>
    </row>
    <row r="15" spans="1:6" ht="31.5" customHeight="1">
      <c r="A15" s="295" t="s">
        <v>494</v>
      </c>
      <c r="B15" s="296" t="s">
        <v>70</v>
      </c>
      <c r="C15" s="114"/>
      <c r="D15" s="299"/>
      <c r="E15" s="299"/>
      <c r="F15" s="299"/>
    </row>
    <row r="16" spans="1:6" ht="28.5" customHeight="1">
      <c r="A16" s="69" t="s">
        <v>165</v>
      </c>
      <c r="B16" s="273" t="s">
        <v>314</v>
      </c>
      <c r="C16" s="69"/>
      <c r="D16" s="298"/>
      <c r="E16" s="298"/>
      <c r="F16" s="298"/>
    </row>
    <row r="17" spans="1:6" ht="39.75" customHeight="1">
      <c r="A17" s="69" t="s">
        <v>359</v>
      </c>
      <c r="B17" s="273" t="s">
        <v>653</v>
      </c>
      <c r="C17" s="69">
        <v>90</v>
      </c>
      <c r="D17" s="298">
        <v>70</v>
      </c>
      <c r="E17" s="298" t="s">
        <v>371</v>
      </c>
      <c r="F17" s="298">
        <v>20</v>
      </c>
    </row>
    <row r="18" spans="1:6" ht="39" customHeight="1">
      <c r="A18" s="69" t="s">
        <v>359</v>
      </c>
      <c r="B18" s="273" t="s">
        <v>654</v>
      </c>
      <c r="C18" s="69">
        <v>90</v>
      </c>
      <c r="D18" s="298">
        <v>70</v>
      </c>
      <c r="E18" s="298">
        <v>20</v>
      </c>
      <c r="F18" s="298" t="s">
        <v>371</v>
      </c>
    </row>
    <row r="19" spans="1:6" ht="51.75" customHeight="1">
      <c r="A19" s="69" t="s">
        <v>768</v>
      </c>
      <c r="B19" s="273" t="s">
        <v>769</v>
      </c>
      <c r="C19" s="69">
        <v>90</v>
      </c>
      <c r="D19" s="298">
        <v>70</v>
      </c>
      <c r="E19" s="298" t="s">
        <v>371</v>
      </c>
      <c r="F19" s="298">
        <v>20</v>
      </c>
    </row>
    <row r="20" spans="1:6" ht="54" customHeight="1">
      <c r="A20" s="69" t="s">
        <v>768</v>
      </c>
      <c r="B20" s="273" t="s">
        <v>770</v>
      </c>
      <c r="C20" s="69">
        <v>90</v>
      </c>
      <c r="D20" s="298">
        <v>70</v>
      </c>
      <c r="E20" s="298">
        <v>20</v>
      </c>
      <c r="F20" s="298" t="s">
        <v>371</v>
      </c>
    </row>
    <row r="21" spans="1:6" ht="41.25" customHeight="1">
      <c r="A21" s="69" t="s">
        <v>166</v>
      </c>
      <c r="B21" s="273" t="s">
        <v>118</v>
      </c>
      <c r="C21" s="69"/>
      <c r="D21" s="298"/>
      <c r="E21" s="298"/>
      <c r="F21" s="298"/>
    </row>
    <row r="22" spans="1:6" ht="47.25" customHeight="1">
      <c r="A22" s="69" t="s">
        <v>360</v>
      </c>
      <c r="B22" s="273" t="s">
        <v>655</v>
      </c>
      <c r="C22" s="69">
        <v>90</v>
      </c>
      <c r="D22" s="298">
        <v>70</v>
      </c>
      <c r="E22" s="298" t="s">
        <v>371</v>
      </c>
      <c r="F22" s="298">
        <v>20</v>
      </c>
    </row>
    <row r="23" spans="1:6" ht="51" customHeight="1">
      <c r="A23" s="69" t="s">
        <v>360</v>
      </c>
      <c r="B23" s="273" t="s">
        <v>656</v>
      </c>
      <c r="C23" s="69">
        <v>90</v>
      </c>
      <c r="D23" s="298">
        <v>70</v>
      </c>
      <c r="E23" s="298">
        <v>20</v>
      </c>
      <c r="F23" s="298" t="s">
        <v>371</v>
      </c>
    </row>
    <row r="24" spans="1:6" ht="59.25" customHeight="1">
      <c r="A24" s="69" t="s">
        <v>771</v>
      </c>
      <c r="B24" s="273" t="s">
        <v>772</v>
      </c>
      <c r="C24" s="69">
        <v>90</v>
      </c>
      <c r="D24" s="298">
        <v>70</v>
      </c>
      <c r="E24" s="298" t="s">
        <v>371</v>
      </c>
      <c r="F24" s="298">
        <v>20</v>
      </c>
    </row>
    <row r="25" spans="1:6" ht="54.75" customHeight="1">
      <c r="A25" s="69" t="s">
        <v>771</v>
      </c>
      <c r="B25" s="273" t="s">
        <v>773</v>
      </c>
      <c r="C25" s="69">
        <v>90</v>
      </c>
      <c r="D25" s="298">
        <v>70</v>
      </c>
      <c r="E25" s="298">
        <v>20</v>
      </c>
      <c r="F25" s="298" t="s">
        <v>371</v>
      </c>
    </row>
    <row r="26" spans="1:6" ht="25.5" customHeight="1">
      <c r="A26" s="297" t="s">
        <v>462</v>
      </c>
      <c r="B26" s="273" t="s">
        <v>295</v>
      </c>
      <c r="C26" s="69"/>
      <c r="D26" s="298"/>
      <c r="E26" s="298"/>
      <c r="F26" s="298"/>
    </row>
    <row r="27" spans="1:6" ht="29.25" customHeight="1">
      <c r="A27" s="69" t="s">
        <v>361</v>
      </c>
      <c r="B27" s="273" t="s">
        <v>295</v>
      </c>
      <c r="C27" s="69">
        <v>100</v>
      </c>
      <c r="D27" s="298">
        <v>100</v>
      </c>
      <c r="E27" s="298" t="s">
        <v>371</v>
      </c>
      <c r="F27" s="298" t="s">
        <v>371</v>
      </c>
    </row>
    <row r="28" spans="1:6" ht="36" customHeight="1">
      <c r="A28" s="69" t="s">
        <v>774</v>
      </c>
      <c r="B28" s="273" t="s">
        <v>775</v>
      </c>
      <c r="C28" s="69">
        <v>90</v>
      </c>
      <c r="D28" s="298">
        <v>90</v>
      </c>
      <c r="E28" s="298" t="s">
        <v>371</v>
      </c>
      <c r="F28" s="298" t="s">
        <v>371</v>
      </c>
    </row>
    <row r="29" spans="1:6" ht="29.25" customHeight="1">
      <c r="A29" s="297" t="s">
        <v>372</v>
      </c>
      <c r="B29" s="273" t="s">
        <v>29</v>
      </c>
      <c r="C29" s="69"/>
      <c r="D29" s="298"/>
      <c r="E29" s="298"/>
      <c r="F29" s="298"/>
    </row>
    <row r="30" spans="1:6" ht="31.5" customHeight="1">
      <c r="A30" s="69" t="s">
        <v>362</v>
      </c>
      <c r="B30" s="273" t="s">
        <v>776</v>
      </c>
      <c r="C30" s="69">
        <v>100</v>
      </c>
      <c r="D30" s="298">
        <v>100</v>
      </c>
      <c r="E30" s="298" t="s">
        <v>371</v>
      </c>
      <c r="F30" s="298" t="s">
        <v>371</v>
      </c>
    </row>
    <row r="31" spans="1:6" ht="39" customHeight="1">
      <c r="A31" s="69" t="s">
        <v>362</v>
      </c>
      <c r="B31" s="273" t="s">
        <v>777</v>
      </c>
      <c r="C31" s="69">
        <v>100</v>
      </c>
      <c r="D31" s="298">
        <v>70</v>
      </c>
      <c r="E31" s="298" t="s">
        <v>371</v>
      </c>
      <c r="F31" s="298">
        <v>30</v>
      </c>
    </row>
    <row r="32" spans="1:6" ht="35.25" customHeight="1">
      <c r="A32" s="69" t="s">
        <v>362</v>
      </c>
      <c r="B32" s="273" t="s">
        <v>778</v>
      </c>
      <c r="C32" s="69">
        <v>100</v>
      </c>
      <c r="D32" s="298">
        <v>50</v>
      </c>
      <c r="E32" s="298">
        <v>50</v>
      </c>
      <c r="F32" s="298" t="s">
        <v>371</v>
      </c>
    </row>
    <row r="33" spans="1:6" ht="44.25" customHeight="1">
      <c r="A33" s="69" t="s">
        <v>779</v>
      </c>
      <c r="B33" s="273" t="s">
        <v>780</v>
      </c>
      <c r="C33" s="69">
        <v>60</v>
      </c>
      <c r="D33" s="298">
        <v>30</v>
      </c>
      <c r="E33" s="298" t="s">
        <v>371</v>
      </c>
      <c r="F33" s="298">
        <v>30</v>
      </c>
    </row>
    <row r="34" spans="1:6" ht="43.5" customHeight="1">
      <c r="A34" s="69" t="s">
        <v>779</v>
      </c>
      <c r="B34" s="273" t="s">
        <v>781</v>
      </c>
      <c r="C34" s="69">
        <v>60</v>
      </c>
      <c r="D34" s="298">
        <v>30</v>
      </c>
      <c r="E34" s="298">
        <v>30</v>
      </c>
      <c r="F34" s="298" t="s">
        <v>371</v>
      </c>
    </row>
    <row r="35" spans="1:6" ht="42" customHeight="1">
      <c r="A35" s="300" t="s">
        <v>304</v>
      </c>
      <c r="B35" s="301" t="s">
        <v>305</v>
      </c>
      <c r="C35" s="69">
        <v>100</v>
      </c>
      <c r="D35" s="298">
        <v>100</v>
      </c>
      <c r="E35" s="298" t="s">
        <v>371</v>
      </c>
      <c r="F35" s="298" t="s">
        <v>371</v>
      </c>
    </row>
    <row r="36" spans="1:6" ht="21.75" customHeight="1">
      <c r="A36" s="295" t="s">
        <v>373</v>
      </c>
      <c r="B36" s="296" t="s">
        <v>71</v>
      </c>
      <c r="C36" s="114"/>
      <c r="D36" s="298"/>
      <c r="E36" s="298"/>
      <c r="F36" s="298"/>
    </row>
    <row r="37" spans="1:6" ht="40.5" customHeight="1">
      <c r="A37" s="297" t="s">
        <v>374</v>
      </c>
      <c r="B37" s="273" t="s">
        <v>375</v>
      </c>
      <c r="C37" s="69">
        <v>100</v>
      </c>
      <c r="D37" s="298">
        <v>100</v>
      </c>
      <c r="E37" s="298" t="s">
        <v>371</v>
      </c>
      <c r="F37" s="298" t="s">
        <v>371</v>
      </c>
    </row>
    <row r="38" spans="1:6" ht="46.5" customHeight="1">
      <c r="A38" s="297" t="s">
        <v>376</v>
      </c>
      <c r="B38" s="273" t="s">
        <v>72</v>
      </c>
      <c r="C38" s="69">
        <v>100</v>
      </c>
      <c r="D38" s="298" t="s">
        <v>371</v>
      </c>
      <c r="E38" s="298" t="s">
        <v>371</v>
      </c>
      <c r="F38" s="298">
        <v>100</v>
      </c>
    </row>
    <row r="39" spans="1:6" ht="42" customHeight="1">
      <c r="A39" s="297" t="s">
        <v>47</v>
      </c>
      <c r="B39" s="273" t="s">
        <v>73</v>
      </c>
      <c r="C39" s="69">
        <v>100</v>
      </c>
      <c r="D39" s="298" t="s">
        <v>371</v>
      </c>
      <c r="E39" s="298">
        <v>100</v>
      </c>
      <c r="F39" s="298" t="s">
        <v>371</v>
      </c>
    </row>
    <row r="40" spans="1:6" ht="28.5" customHeight="1">
      <c r="A40" s="69" t="s">
        <v>90</v>
      </c>
      <c r="B40" s="302" t="s">
        <v>91</v>
      </c>
      <c r="C40" s="69">
        <v>30</v>
      </c>
      <c r="D40" s="298">
        <v>30</v>
      </c>
      <c r="E40" s="298" t="s">
        <v>371</v>
      </c>
      <c r="F40" s="298" t="s">
        <v>371</v>
      </c>
    </row>
    <row r="41" spans="1:6" ht="34.5" customHeight="1">
      <c r="A41" s="69" t="s">
        <v>92</v>
      </c>
      <c r="B41" s="273" t="s">
        <v>93</v>
      </c>
      <c r="C41" s="69">
        <v>30</v>
      </c>
      <c r="D41" s="298">
        <v>30</v>
      </c>
      <c r="E41" s="298" t="s">
        <v>371</v>
      </c>
      <c r="F41" s="298" t="s">
        <v>371</v>
      </c>
    </row>
    <row r="42" spans="1:6" ht="33.75" customHeight="1">
      <c r="A42" s="308" t="s">
        <v>94</v>
      </c>
      <c r="B42" s="273" t="s">
        <v>95</v>
      </c>
      <c r="C42" s="69" t="s">
        <v>371</v>
      </c>
      <c r="D42" s="298" t="s">
        <v>371</v>
      </c>
      <c r="E42" s="298" t="s">
        <v>371</v>
      </c>
      <c r="F42" s="298" t="s">
        <v>371</v>
      </c>
    </row>
    <row r="43" spans="1:6" ht="35.25" customHeight="1">
      <c r="A43" s="69" t="s">
        <v>74</v>
      </c>
      <c r="B43" s="273" t="s">
        <v>75</v>
      </c>
      <c r="C43" s="69">
        <v>100</v>
      </c>
      <c r="D43" s="298">
        <v>100</v>
      </c>
      <c r="E43" s="298" t="s">
        <v>371</v>
      </c>
      <c r="F43" s="298" t="s">
        <v>371</v>
      </c>
    </row>
    <row r="44" spans="1:6" ht="31.5" customHeight="1">
      <c r="A44" s="69" t="s">
        <v>76</v>
      </c>
      <c r="B44" s="273" t="s">
        <v>77</v>
      </c>
      <c r="C44" s="69">
        <v>100</v>
      </c>
      <c r="D44" s="298" t="s">
        <v>371</v>
      </c>
      <c r="E44" s="298" t="s">
        <v>371</v>
      </c>
      <c r="F44" s="298">
        <v>100</v>
      </c>
    </row>
    <row r="45" spans="1:6" ht="32.25" customHeight="1">
      <c r="A45" s="69" t="s">
        <v>78</v>
      </c>
      <c r="B45" s="273" t="s">
        <v>79</v>
      </c>
      <c r="C45" s="69">
        <v>100</v>
      </c>
      <c r="D45" s="298" t="s">
        <v>371</v>
      </c>
      <c r="E45" s="298">
        <v>100</v>
      </c>
      <c r="F45" s="298" t="s">
        <v>371</v>
      </c>
    </row>
    <row r="46" spans="1:6" ht="33.75" customHeight="1">
      <c r="A46" s="69" t="s">
        <v>80</v>
      </c>
      <c r="B46" s="273" t="s">
        <v>81</v>
      </c>
      <c r="C46" s="69">
        <v>100</v>
      </c>
      <c r="D46" s="298">
        <v>100</v>
      </c>
      <c r="E46" s="298" t="s">
        <v>371</v>
      </c>
      <c r="F46" s="298" t="s">
        <v>371</v>
      </c>
    </row>
    <row r="47" spans="1:6" ht="32.25" customHeight="1">
      <c r="A47" s="69" t="s">
        <v>82</v>
      </c>
      <c r="B47" s="273" t="s">
        <v>83</v>
      </c>
      <c r="C47" s="69">
        <v>100</v>
      </c>
      <c r="D47" s="298" t="s">
        <v>371</v>
      </c>
      <c r="E47" s="298" t="s">
        <v>371</v>
      </c>
      <c r="F47" s="298">
        <v>100</v>
      </c>
    </row>
    <row r="48" spans="1:6" ht="32.25" customHeight="1">
      <c r="A48" s="69" t="s">
        <v>84</v>
      </c>
      <c r="B48" s="273" t="s">
        <v>85</v>
      </c>
      <c r="C48" s="69">
        <v>100</v>
      </c>
      <c r="D48" s="298" t="s">
        <v>371</v>
      </c>
      <c r="E48" s="298">
        <v>100</v>
      </c>
      <c r="F48" s="298" t="s">
        <v>371</v>
      </c>
    </row>
    <row r="49" spans="1:6" ht="24.75" customHeight="1">
      <c r="A49" s="155" t="s">
        <v>495</v>
      </c>
      <c r="B49" s="296" t="s">
        <v>86</v>
      </c>
      <c r="C49" s="114"/>
      <c r="D49" s="303"/>
      <c r="E49" s="303"/>
      <c r="F49" s="303"/>
    </row>
    <row r="50" spans="1:6" ht="45" customHeight="1">
      <c r="A50" s="67" t="s">
        <v>222</v>
      </c>
      <c r="B50" s="273" t="s">
        <v>96</v>
      </c>
      <c r="C50" s="69">
        <v>100</v>
      </c>
      <c r="D50" s="298">
        <v>100</v>
      </c>
      <c r="E50" s="298" t="s">
        <v>371</v>
      </c>
      <c r="F50" s="298" t="s">
        <v>371</v>
      </c>
    </row>
    <row r="51" spans="1:6" ht="54.75" customHeight="1">
      <c r="A51" s="67" t="s">
        <v>201</v>
      </c>
      <c r="B51" s="274" t="s">
        <v>97</v>
      </c>
      <c r="C51" s="69">
        <v>100</v>
      </c>
      <c r="D51" s="298">
        <v>100</v>
      </c>
      <c r="E51" s="298" t="s">
        <v>371</v>
      </c>
      <c r="F51" s="298" t="s">
        <v>371</v>
      </c>
    </row>
    <row r="52" spans="1:6" ht="53.25" customHeight="1">
      <c r="A52" s="67" t="s">
        <v>201</v>
      </c>
      <c r="B52" s="274" t="s">
        <v>97</v>
      </c>
      <c r="C52" s="69">
        <v>100</v>
      </c>
      <c r="D52" s="298" t="s">
        <v>371</v>
      </c>
      <c r="E52" s="298">
        <v>100</v>
      </c>
      <c r="F52" s="298" t="s">
        <v>371</v>
      </c>
    </row>
    <row r="53" spans="1:6" ht="58.5" customHeight="1">
      <c r="A53" s="67" t="s">
        <v>201</v>
      </c>
      <c r="B53" s="274" t="s">
        <v>97</v>
      </c>
      <c r="C53" s="69">
        <v>100</v>
      </c>
      <c r="D53" s="298" t="s">
        <v>371</v>
      </c>
      <c r="E53" s="298" t="s">
        <v>371</v>
      </c>
      <c r="F53" s="298">
        <v>100</v>
      </c>
    </row>
    <row r="54" spans="1:6" ht="33.75" customHeight="1">
      <c r="A54" s="67" t="s">
        <v>228</v>
      </c>
      <c r="B54" s="273" t="s">
        <v>227</v>
      </c>
      <c r="C54" s="69">
        <v>100</v>
      </c>
      <c r="D54" s="298">
        <v>100</v>
      </c>
      <c r="E54" s="304" t="s">
        <v>371</v>
      </c>
      <c r="F54" s="304" t="s">
        <v>371</v>
      </c>
    </row>
    <row r="55" spans="1:6" ht="76.5" customHeight="1">
      <c r="A55" s="67" t="s">
        <v>198</v>
      </c>
      <c r="B55" s="273" t="s">
        <v>442</v>
      </c>
      <c r="C55" s="69">
        <v>100</v>
      </c>
      <c r="D55" s="298">
        <v>100</v>
      </c>
      <c r="E55" s="304" t="s">
        <v>371</v>
      </c>
      <c r="F55" s="304" t="s">
        <v>371</v>
      </c>
    </row>
    <row r="56" spans="1:6" ht="69.75" customHeight="1">
      <c r="A56" s="67" t="s">
        <v>364</v>
      </c>
      <c r="B56" s="273" t="s">
        <v>365</v>
      </c>
      <c r="C56" s="69">
        <v>100</v>
      </c>
      <c r="D56" s="298" t="s">
        <v>371</v>
      </c>
      <c r="E56" s="298">
        <v>100</v>
      </c>
      <c r="F56" s="298" t="s">
        <v>371</v>
      </c>
    </row>
    <row r="57" spans="1:6" ht="68.25" customHeight="1">
      <c r="A57" s="67" t="s">
        <v>364</v>
      </c>
      <c r="B57" s="273" t="s">
        <v>365</v>
      </c>
      <c r="C57" s="69">
        <v>100</v>
      </c>
      <c r="D57" s="298" t="s">
        <v>371</v>
      </c>
      <c r="E57" s="298" t="s">
        <v>371</v>
      </c>
      <c r="F57" s="298">
        <v>100</v>
      </c>
    </row>
    <row r="58" spans="1:6" ht="44.25" hidden="1" customHeight="1">
      <c r="A58" s="155" t="s">
        <v>258</v>
      </c>
      <c r="B58" s="296" t="s">
        <v>98</v>
      </c>
      <c r="C58" s="305"/>
      <c r="D58" s="306"/>
      <c r="E58" s="306"/>
      <c r="F58" s="306"/>
    </row>
    <row r="59" spans="1:6" ht="41.25" hidden="1" customHeight="1">
      <c r="A59" s="67" t="s">
        <v>366</v>
      </c>
      <c r="B59" s="273" t="s">
        <v>367</v>
      </c>
      <c r="C59" s="69">
        <v>100</v>
      </c>
      <c r="D59" s="298">
        <v>100</v>
      </c>
      <c r="E59" s="298" t="s">
        <v>371</v>
      </c>
      <c r="F59" s="298" t="s">
        <v>371</v>
      </c>
    </row>
    <row r="60" spans="1:6" ht="33" hidden="1" customHeight="1">
      <c r="A60" s="67" t="s">
        <v>368</v>
      </c>
      <c r="B60" s="273" t="s">
        <v>369</v>
      </c>
      <c r="C60" s="69">
        <v>100</v>
      </c>
      <c r="D60" s="298">
        <v>100</v>
      </c>
      <c r="E60" s="298" t="s">
        <v>371</v>
      </c>
      <c r="F60" s="298" t="s">
        <v>371</v>
      </c>
    </row>
    <row r="61" spans="1:6" ht="40.5" hidden="1" customHeight="1">
      <c r="A61" s="67" t="s">
        <v>99</v>
      </c>
      <c r="B61" s="273" t="s">
        <v>378</v>
      </c>
      <c r="C61" s="69">
        <v>100</v>
      </c>
      <c r="D61" s="298">
        <v>100</v>
      </c>
      <c r="E61" s="298" t="s">
        <v>371</v>
      </c>
      <c r="F61" s="298" t="s">
        <v>371</v>
      </c>
    </row>
    <row r="62" spans="1:6" ht="40.5" hidden="1" customHeight="1">
      <c r="A62" s="67" t="s">
        <v>100</v>
      </c>
      <c r="B62" s="273" t="s">
        <v>101</v>
      </c>
      <c r="C62" s="69">
        <v>100</v>
      </c>
      <c r="D62" s="298" t="s">
        <v>371</v>
      </c>
      <c r="E62" s="298" t="s">
        <v>371</v>
      </c>
      <c r="F62" s="298">
        <v>100</v>
      </c>
    </row>
    <row r="63" spans="1:6" ht="38.25" hidden="1" customHeight="1">
      <c r="A63" s="67" t="s">
        <v>102</v>
      </c>
      <c r="B63" s="273" t="s">
        <v>103</v>
      </c>
      <c r="C63" s="69">
        <v>100</v>
      </c>
      <c r="D63" s="298" t="s">
        <v>371</v>
      </c>
      <c r="E63" s="298">
        <v>100</v>
      </c>
      <c r="F63" s="298" t="s">
        <v>371</v>
      </c>
    </row>
    <row r="64" spans="1:6" ht="42" hidden="1" customHeight="1">
      <c r="A64" s="67" t="s">
        <v>104</v>
      </c>
      <c r="B64" s="273" t="s">
        <v>444</v>
      </c>
      <c r="C64" s="69">
        <v>100</v>
      </c>
      <c r="D64" s="298">
        <v>100</v>
      </c>
      <c r="E64" s="298" t="s">
        <v>371</v>
      </c>
      <c r="F64" s="298" t="s">
        <v>371</v>
      </c>
    </row>
    <row r="65" spans="1:6" ht="51.75" hidden="1" customHeight="1">
      <c r="A65" s="69" t="s">
        <v>205</v>
      </c>
      <c r="B65" s="273" t="s">
        <v>208</v>
      </c>
      <c r="C65" s="69">
        <v>100</v>
      </c>
      <c r="D65" s="298">
        <v>100</v>
      </c>
      <c r="E65" s="298" t="s">
        <v>371</v>
      </c>
      <c r="F65" s="298" t="s">
        <v>371</v>
      </c>
    </row>
    <row r="66" spans="1:6" ht="38.25" hidden="1" customHeight="1">
      <c r="A66" s="69" t="s">
        <v>209</v>
      </c>
      <c r="B66" s="273" t="s">
        <v>446</v>
      </c>
      <c r="C66" s="69">
        <v>100</v>
      </c>
      <c r="D66" s="298">
        <v>100</v>
      </c>
      <c r="E66" s="298" t="s">
        <v>371</v>
      </c>
      <c r="F66" s="298" t="s">
        <v>371</v>
      </c>
    </row>
    <row r="67" spans="1:6" ht="31.5" hidden="1" customHeight="1">
      <c r="A67" s="69" t="s">
        <v>210</v>
      </c>
      <c r="B67" s="273" t="s">
        <v>199</v>
      </c>
      <c r="C67" s="69">
        <v>100</v>
      </c>
      <c r="D67" s="298">
        <v>100</v>
      </c>
      <c r="E67" s="298" t="s">
        <v>371</v>
      </c>
      <c r="F67" s="298" t="s">
        <v>371</v>
      </c>
    </row>
    <row r="68" spans="1:6" ht="42" customHeight="1">
      <c r="A68" s="155" t="s">
        <v>499</v>
      </c>
      <c r="B68" s="275" t="s">
        <v>1</v>
      </c>
      <c r="C68" s="69"/>
      <c r="D68" s="298"/>
      <c r="E68" s="298"/>
      <c r="F68" s="298"/>
    </row>
    <row r="69" spans="1:6" ht="45" customHeight="1">
      <c r="A69" s="67" t="s">
        <v>212</v>
      </c>
      <c r="B69" s="273" t="s">
        <v>213</v>
      </c>
      <c r="C69" s="69">
        <v>100</v>
      </c>
      <c r="D69" s="298">
        <v>100</v>
      </c>
      <c r="E69" s="298" t="s">
        <v>371</v>
      </c>
      <c r="F69" s="298" t="s">
        <v>371</v>
      </c>
    </row>
    <row r="70" spans="1:6" ht="74.25" customHeight="1">
      <c r="A70" s="67" t="s">
        <v>292</v>
      </c>
      <c r="B70" s="307" t="s">
        <v>698</v>
      </c>
      <c r="C70" s="67">
        <v>100</v>
      </c>
      <c r="D70" s="67">
        <v>100</v>
      </c>
      <c r="E70" s="67" t="s">
        <v>371</v>
      </c>
      <c r="F70" s="67" t="s">
        <v>371</v>
      </c>
    </row>
    <row r="71" spans="1:6" ht="69" customHeight="1">
      <c r="A71" s="67" t="s">
        <v>48</v>
      </c>
      <c r="B71" s="274" t="s">
        <v>105</v>
      </c>
      <c r="C71" s="67">
        <v>100</v>
      </c>
      <c r="D71" s="67">
        <v>50</v>
      </c>
      <c r="E71" s="67">
        <v>50</v>
      </c>
      <c r="F71" s="67" t="s">
        <v>371</v>
      </c>
    </row>
    <row r="72" spans="1:6" ht="63.75" customHeight="1">
      <c r="A72" s="67" t="s">
        <v>39</v>
      </c>
      <c r="B72" s="274" t="s">
        <v>450</v>
      </c>
      <c r="C72" s="67">
        <v>100</v>
      </c>
      <c r="D72" s="67">
        <v>100</v>
      </c>
      <c r="E72" s="67" t="s">
        <v>371</v>
      </c>
      <c r="F72" s="67" t="s">
        <v>371</v>
      </c>
    </row>
    <row r="73" spans="1:6" ht="65.25" customHeight="1">
      <c r="A73" s="67" t="s">
        <v>782</v>
      </c>
      <c r="B73" s="274" t="s">
        <v>783</v>
      </c>
      <c r="C73" s="67">
        <v>100</v>
      </c>
      <c r="D73" s="67" t="s">
        <v>371</v>
      </c>
      <c r="E73" s="67" t="s">
        <v>371</v>
      </c>
      <c r="F73" s="67">
        <v>100</v>
      </c>
    </row>
    <row r="74" spans="1:6" ht="63.75" customHeight="1">
      <c r="A74" s="67" t="s">
        <v>49</v>
      </c>
      <c r="B74" s="274" t="s">
        <v>106</v>
      </c>
      <c r="C74" s="67">
        <v>100</v>
      </c>
      <c r="D74" s="67" t="s">
        <v>371</v>
      </c>
      <c r="E74" s="67">
        <v>100</v>
      </c>
      <c r="F74" s="67" t="s">
        <v>371</v>
      </c>
    </row>
    <row r="75" spans="1:6" ht="57.75" customHeight="1">
      <c r="A75" s="67" t="s">
        <v>221</v>
      </c>
      <c r="B75" s="274" t="s">
        <v>231</v>
      </c>
      <c r="C75" s="67">
        <v>100</v>
      </c>
      <c r="D75" s="67">
        <v>100</v>
      </c>
      <c r="E75" s="67" t="s">
        <v>371</v>
      </c>
      <c r="F75" s="67" t="s">
        <v>371</v>
      </c>
    </row>
    <row r="76" spans="1:6" ht="60.75" customHeight="1">
      <c r="A76" s="67" t="s">
        <v>497</v>
      </c>
      <c r="B76" s="274" t="s">
        <v>108</v>
      </c>
      <c r="C76" s="67">
        <v>100</v>
      </c>
      <c r="D76" s="67" t="s">
        <v>371</v>
      </c>
      <c r="E76" s="67" t="s">
        <v>371</v>
      </c>
      <c r="F76" s="67">
        <v>100</v>
      </c>
    </row>
    <row r="77" spans="1:6" ht="55.5" customHeight="1">
      <c r="A77" s="67" t="s">
        <v>50</v>
      </c>
      <c r="B77" s="274" t="s">
        <v>465</v>
      </c>
      <c r="C77" s="67">
        <v>100</v>
      </c>
      <c r="D77" s="67" t="s">
        <v>371</v>
      </c>
      <c r="E77" s="67">
        <v>100</v>
      </c>
      <c r="F77" s="67" t="s">
        <v>371</v>
      </c>
    </row>
    <row r="78" spans="1:6" ht="66.75" customHeight="1">
      <c r="A78" s="67" t="s">
        <v>448</v>
      </c>
      <c r="B78" s="274" t="s">
        <v>498</v>
      </c>
      <c r="C78" s="67">
        <v>100</v>
      </c>
      <c r="D78" s="67">
        <v>100</v>
      </c>
      <c r="E78" s="67" t="s">
        <v>371</v>
      </c>
      <c r="F78" s="67" t="s">
        <v>371</v>
      </c>
    </row>
    <row r="79" spans="1:6" ht="63.75" customHeight="1">
      <c r="A79" s="67" t="s">
        <v>232</v>
      </c>
      <c r="B79" s="274" t="s">
        <v>466</v>
      </c>
      <c r="C79" s="67">
        <v>100</v>
      </c>
      <c r="D79" s="67" t="s">
        <v>371</v>
      </c>
      <c r="E79" s="67" t="s">
        <v>371</v>
      </c>
      <c r="F79" s="67">
        <v>100</v>
      </c>
    </row>
    <row r="80" spans="1:6" ht="66" customHeight="1">
      <c r="A80" s="67" t="s">
        <v>51</v>
      </c>
      <c r="B80" s="274" t="s">
        <v>467</v>
      </c>
      <c r="C80" s="67">
        <v>100</v>
      </c>
      <c r="D80" s="67" t="s">
        <v>371</v>
      </c>
      <c r="E80" s="67">
        <v>100</v>
      </c>
      <c r="F80" s="67" t="s">
        <v>371</v>
      </c>
    </row>
    <row r="81" spans="1:6" ht="33" customHeight="1">
      <c r="A81" s="114" t="s">
        <v>500</v>
      </c>
      <c r="B81" s="296" t="s">
        <v>468</v>
      </c>
      <c r="C81" s="67"/>
      <c r="D81" s="67"/>
      <c r="E81" s="67"/>
      <c r="F81" s="67"/>
    </row>
    <row r="82" spans="1:6" ht="32.25" customHeight="1">
      <c r="A82" s="67" t="s">
        <v>502</v>
      </c>
      <c r="B82" s="274" t="s">
        <v>194</v>
      </c>
      <c r="C82" s="69">
        <f>D82</f>
        <v>80</v>
      </c>
      <c r="D82" s="298">
        <v>80</v>
      </c>
      <c r="E82" s="298" t="s">
        <v>371</v>
      </c>
      <c r="F82" s="298" t="s">
        <v>371</v>
      </c>
    </row>
    <row r="83" spans="1:6" ht="33.75" customHeight="1">
      <c r="A83" s="69" t="s">
        <v>30</v>
      </c>
      <c r="B83" s="274" t="s">
        <v>31</v>
      </c>
      <c r="C83" s="298">
        <v>80</v>
      </c>
      <c r="D83" s="298">
        <v>80</v>
      </c>
      <c r="E83" s="298" t="s">
        <v>371</v>
      </c>
      <c r="F83" s="298" t="s">
        <v>371</v>
      </c>
    </row>
    <row r="84" spans="1:6" ht="23.25" customHeight="1">
      <c r="A84" s="69" t="s">
        <v>34</v>
      </c>
      <c r="B84" s="274" t="s">
        <v>35</v>
      </c>
      <c r="C84" s="298">
        <v>80</v>
      </c>
      <c r="D84" s="298">
        <v>80</v>
      </c>
      <c r="E84" s="298" t="s">
        <v>371</v>
      </c>
      <c r="F84" s="298" t="s">
        <v>371</v>
      </c>
    </row>
    <row r="85" spans="1:6" ht="23.25" customHeight="1">
      <c r="A85" s="69" t="s">
        <v>36</v>
      </c>
      <c r="B85" s="274" t="s">
        <v>37</v>
      </c>
      <c r="C85" s="298">
        <v>80</v>
      </c>
      <c r="D85" s="298">
        <v>80</v>
      </c>
      <c r="E85" s="298" t="s">
        <v>371</v>
      </c>
      <c r="F85" s="298" t="s">
        <v>371</v>
      </c>
    </row>
    <row r="86" spans="1:6" ht="30.75" customHeight="1">
      <c r="A86" s="69" t="s">
        <v>784</v>
      </c>
      <c r="B86" s="273" t="s">
        <v>785</v>
      </c>
      <c r="C86" s="298">
        <v>100</v>
      </c>
      <c r="D86" s="298">
        <v>100</v>
      </c>
      <c r="E86" s="298"/>
      <c r="F86" s="298"/>
    </row>
    <row r="87" spans="1:6" ht="33.75" customHeight="1">
      <c r="A87" s="69" t="s">
        <v>786</v>
      </c>
      <c r="B87" s="273" t="s">
        <v>787</v>
      </c>
      <c r="C87" s="298">
        <v>100</v>
      </c>
      <c r="D87" s="298"/>
      <c r="E87" s="298"/>
      <c r="F87" s="298">
        <v>100</v>
      </c>
    </row>
    <row r="88" spans="1:6" ht="30.75" customHeight="1">
      <c r="A88" s="69" t="s">
        <v>788</v>
      </c>
      <c r="B88" s="273" t="s">
        <v>789</v>
      </c>
      <c r="C88" s="298">
        <v>100</v>
      </c>
      <c r="D88" s="298"/>
      <c r="E88" s="298">
        <v>100</v>
      </c>
      <c r="F88" s="298"/>
    </row>
    <row r="89" spans="1:6" ht="32.25" customHeight="1">
      <c r="A89" s="114" t="s">
        <v>187</v>
      </c>
      <c r="B89" s="296" t="s">
        <v>167</v>
      </c>
      <c r="C89" s="69"/>
      <c r="D89" s="298"/>
      <c r="E89" s="303"/>
      <c r="F89" s="303"/>
    </row>
    <row r="90" spans="1:6" ht="30.75" customHeight="1">
      <c r="A90" s="69" t="s">
        <v>0</v>
      </c>
      <c r="B90" s="273" t="s">
        <v>168</v>
      </c>
      <c r="C90" s="298">
        <v>100</v>
      </c>
      <c r="D90" s="298">
        <v>100</v>
      </c>
      <c r="E90" s="67" t="s">
        <v>371</v>
      </c>
      <c r="F90" s="67" t="s">
        <v>371</v>
      </c>
    </row>
    <row r="91" spans="1:6" ht="30" customHeight="1">
      <c r="A91" s="69" t="s">
        <v>169</v>
      </c>
      <c r="B91" s="273" t="s">
        <v>469</v>
      </c>
      <c r="C91" s="67">
        <v>100</v>
      </c>
      <c r="D91" s="67" t="s">
        <v>371</v>
      </c>
      <c r="E91" s="298" t="s">
        <v>371</v>
      </c>
      <c r="F91" s="298">
        <v>100</v>
      </c>
    </row>
    <row r="92" spans="1:6" ht="31.5" customHeight="1">
      <c r="A92" s="69" t="s">
        <v>52</v>
      </c>
      <c r="B92" s="273" t="s">
        <v>470</v>
      </c>
      <c r="C92" s="67">
        <v>100</v>
      </c>
      <c r="D92" s="67" t="s">
        <v>371</v>
      </c>
      <c r="E92" s="298">
        <v>100</v>
      </c>
      <c r="F92" s="298" t="s">
        <v>371</v>
      </c>
    </row>
    <row r="93" spans="1:6" ht="39.75" customHeight="1">
      <c r="A93" s="155" t="s">
        <v>503</v>
      </c>
      <c r="B93" s="275" t="s">
        <v>2</v>
      </c>
      <c r="C93" s="69"/>
      <c r="D93" s="298"/>
      <c r="E93" s="303"/>
      <c r="F93" s="303"/>
    </row>
    <row r="94" spans="1:6" ht="64.5" customHeight="1">
      <c r="A94" s="69" t="s">
        <v>188</v>
      </c>
      <c r="B94" s="273" t="s">
        <v>189</v>
      </c>
      <c r="C94" s="67">
        <v>100</v>
      </c>
      <c r="D94" s="67">
        <v>100</v>
      </c>
      <c r="E94" s="67" t="s">
        <v>371</v>
      </c>
      <c r="F94" s="67" t="s">
        <v>371</v>
      </c>
    </row>
    <row r="95" spans="1:6" ht="75.75" customHeight="1">
      <c r="A95" s="69" t="s">
        <v>190</v>
      </c>
      <c r="B95" s="273" t="s">
        <v>171</v>
      </c>
      <c r="C95" s="67">
        <v>100</v>
      </c>
      <c r="D95" s="67">
        <v>100</v>
      </c>
      <c r="E95" s="67" t="s">
        <v>371</v>
      </c>
      <c r="F95" s="67" t="s">
        <v>371</v>
      </c>
    </row>
    <row r="96" spans="1:6" ht="73.5" customHeight="1">
      <c r="A96" s="69" t="s">
        <v>191</v>
      </c>
      <c r="B96" s="273" t="s">
        <v>111</v>
      </c>
      <c r="C96" s="67">
        <v>100</v>
      </c>
      <c r="D96" s="67">
        <v>100</v>
      </c>
      <c r="E96" s="67" t="s">
        <v>371</v>
      </c>
      <c r="F96" s="67" t="s">
        <v>371</v>
      </c>
    </row>
    <row r="97" spans="1:6" ht="80.25" customHeight="1">
      <c r="A97" s="69" t="s">
        <v>112</v>
      </c>
      <c r="B97" s="273" t="s">
        <v>477</v>
      </c>
      <c r="C97" s="67">
        <v>100</v>
      </c>
      <c r="D97" s="67">
        <v>100</v>
      </c>
      <c r="E97" s="67" t="s">
        <v>371</v>
      </c>
      <c r="F97" s="67" t="s">
        <v>371</v>
      </c>
    </row>
    <row r="98" spans="1:6" ht="67.5" customHeight="1">
      <c r="A98" s="69" t="s">
        <v>113</v>
      </c>
      <c r="B98" s="273" t="s">
        <v>471</v>
      </c>
      <c r="C98" s="67">
        <v>100</v>
      </c>
      <c r="D98" s="67" t="s">
        <v>371</v>
      </c>
      <c r="E98" s="67" t="s">
        <v>371</v>
      </c>
      <c r="F98" s="67">
        <v>100</v>
      </c>
    </row>
    <row r="99" spans="1:6" ht="72" customHeight="1">
      <c r="A99" s="69" t="s">
        <v>287</v>
      </c>
      <c r="B99" s="273" t="s">
        <v>472</v>
      </c>
      <c r="C99" s="67">
        <v>100</v>
      </c>
      <c r="D99" s="67" t="s">
        <v>371</v>
      </c>
      <c r="E99" s="67" t="s">
        <v>371</v>
      </c>
      <c r="F99" s="67">
        <v>100</v>
      </c>
    </row>
    <row r="100" spans="1:6" ht="75" customHeight="1">
      <c r="A100" s="69" t="s">
        <v>288</v>
      </c>
      <c r="B100" s="273" t="s">
        <v>473</v>
      </c>
      <c r="C100" s="67">
        <v>100</v>
      </c>
      <c r="D100" s="67" t="s">
        <v>371</v>
      </c>
      <c r="E100" s="67" t="s">
        <v>371</v>
      </c>
      <c r="F100" s="67">
        <v>100</v>
      </c>
    </row>
    <row r="101" spans="1:6" ht="78.75" customHeight="1">
      <c r="A101" s="69" t="s">
        <v>289</v>
      </c>
      <c r="B101" s="273" t="s">
        <v>474</v>
      </c>
      <c r="C101" s="67">
        <v>100</v>
      </c>
      <c r="D101" s="67" t="s">
        <v>371</v>
      </c>
      <c r="E101" s="67" t="s">
        <v>371</v>
      </c>
      <c r="F101" s="67">
        <v>100</v>
      </c>
    </row>
    <row r="102" spans="1:6" ht="87" customHeight="1">
      <c r="A102" s="69" t="s">
        <v>53</v>
      </c>
      <c r="B102" s="273" t="s">
        <v>475</v>
      </c>
      <c r="C102" s="67">
        <v>100</v>
      </c>
      <c r="D102" s="67" t="s">
        <v>371</v>
      </c>
      <c r="E102" s="67">
        <v>100</v>
      </c>
      <c r="F102" s="67" t="s">
        <v>371</v>
      </c>
    </row>
    <row r="103" spans="1:6" ht="72.75" customHeight="1">
      <c r="A103" s="69" t="s">
        <v>54</v>
      </c>
      <c r="B103" s="273" t="s">
        <v>476</v>
      </c>
      <c r="C103" s="67">
        <v>100</v>
      </c>
      <c r="D103" s="67" t="s">
        <v>371</v>
      </c>
      <c r="E103" s="67">
        <v>100</v>
      </c>
      <c r="F103" s="67" t="s">
        <v>371</v>
      </c>
    </row>
    <row r="104" spans="1:6" ht="69" customHeight="1">
      <c r="A104" s="69" t="s">
        <v>55</v>
      </c>
      <c r="B104" s="273" t="s">
        <v>123</v>
      </c>
      <c r="C104" s="67">
        <v>100</v>
      </c>
      <c r="D104" s="67" t="s">
        <v>371</v>
      </c>
      <c r="E104" s="67">
        <v>100</v>
      </c>
      <c r="F104" s="67" t="s">
        <v>371</v>
      </c>
    </row>
    <row r="105" spans="1:6" ht="76.5" customHeight="1">
      <c r="A105" s="69" t="s">
        <v>56</v>
      </c>
      <c r="B105" s="273" t="s">
        <v>124</v>
      </c>
      <c r="C105" s="67">
        <v>100</v>
      </c>
      <c r="D105" s="67" t="s">
        <v>371</v>
      </c>
      <c r="E105" s="67">
        <v>100</v>
      </c>
      <c r="F105" s="67" t="s">
        <v>371</v>
      </c>
    </row>
    <row r="106" spans="1:6" ht="51.75" customHeight="1">
      <c r="A106" s="67" t="s">
        <v>518</v>
      </c>
      <c r="B106" s="274" t="s">
        <v>718</v>
      </c>
      <c r="C106" s="67">
        <v>100</v>
      </c>
      <c r="D106" s="67">
        <v>100</v>
      </c>
      <c r="E106" s="67" t="s">
        <v>371</v>
      </c>
      <c r="F106" s="67" t="s">
        <v>371</v>
      </c>
    </row>
    <row r="107" spans="1:6" ht="41.25" customHeight="1">
      <c r="A107" s="67" t="s">
        <v>57</v>
      </c>
      <c r="B107" s="274" t="s">
        <v>125</v>
      </c>
      <c r="C107" s="67">
        <v>100</v>
      </c>
      <c r="D107" s="67">
        <v>50</v>
      </c>
      <c r="E107" s="67">
        <v>50</v>
      </c>
      <c r="F107" s="67" t="s">
        <v>371</v>
      </c>
    </row>
    <row r="108" spans="1:6" ht="44.25" customHeight="1">
      <c r="A108" s="67" t="s">
        <v>229</v>
      </c>
      <c r="B108" s="273" t="s">
        <v>172</v>
      </c>
      <c r="C108" s="67">
        <v>100</v>
      </c>
      <c r="D108" s="67">
        <v>100</v>
      </c>
      <c r="E108" s="67" t="s">
        <v>371</v>
      </c>
      <c r="F108" s="67" t="s">
        <v>371</v>
      </c>
    </row>
    <row r="109" spans="1:6" ht="44.25" customHeight="1">
      <c r="A109" s="67" t="s">
        <v>290</v>
      </c>
      <c r="B109" s="273" t="s">
        <v>126</v>
      </c>
      <c r="C109" s="67">
        <v>100</v>
      </c>
      <c r="D109" s="67" t="s">
        <v>371</v>
      </c>
      <c r="E109" s="67" t="s">
        <v>371</v>
      </c>
      <c r="F109" s="67">
        <v>100</v>
      </c>
    </row>
    <row r="110" spans="1:6" ht="48" customHeight="1">
      <c r="A110" s="67" t="s">
        <v>58</v>
      </c>
      <c r="B110" s="273" t="s">
        <v>127</v>
      </c>
      <c r="C110" s="67">
        <v>100</v>
      </c>
      <c r="D110" s="67" t="s">
        <v>371</v>
      </c>
      <c r="E110" s="67">
        <v>100</v>
      </c>
      <c r="F110" s="67" t="s">
        <v>371</v>
      </c>
    </row>
    <row r="111" spans="1:6" ht="70.5" customHeight="1">
      <c r="A111" s="67" t="s">
        <v>790</v>
      </c>
      <c r="B111" s="273" t="s">
        <v>791</v>
      </c>
      <c r="C111" s="67">
        <v>50</v>
      </c>
      <c r="D111" s="67">
        <v>50</v>
      </c>
      <c r="E111" s="67"/>
      <c r="F111" s="67"/>
    </row>
    <row r="112" spans="1:6" ht="88.5" customHeight="1">
      <c r="A112" s="67" t="s">
        <v>128</v>
      </c>
      <c r="B112" s="273" t="s">
        <v>129</v>
      </c>
      <c r="C112" s="67">
        <v>50</v>
      </c>
      <c r="D112" s="67">
        <v>50</v>
      </c>
      <c r="E112" s="67" t="s">
        <v>371</v>
      </c>
      <c r="F112" s="67" t="s">
        <v>371</v>
      </c>
    </row>
    <row r="113" spans="1:7" ht="80.25" customHeight="1">
      <c r="A113" s="67" t="s">
        <v>130</v>
      </c>
      <c r="B113" s="273" t="s">
        <v>131</v>
      </c>
      <c r="C113" s="67">
        <v>50</v>
      </c>
      <c r="D113" s="67" t="s">
        <v>371</v>
      </c>
      <c r="E113" s="67" t="s">
        <v>371</v>
      </c>
      <c r="F113" s="67">
        <v>50</v>
      </c>
    </row>
    <row r="114" spans="1:7" ht="86.25" customHeight="1">
      <c r="A114" s="67" t="s">
        <v>132</v>
      </c>
      <c r="B114" s="273" t="s">
        <v>133</v>
      </c>
      <c r="C114" s="67">
        <v>50</v>
      </c>
      <c r="D114" s="67" t="s">
        <v>371</v>
      </c>
      <c r="E114" s="67">
        <v>50</v>
      </c>
      <c r="F114" s="67" t="s">
        <v>371</v>
      </c>
    </row>
    <row r="115" spans="1:7" ht="24" customHeight="1">
      <c r="A115" s="155" t="s">
        <v>3</v>
      </c>
      <c r="B115" s="275" t="s">
        <v>4</v>
      </c>
      <c r="C115" s="67"/>
      <c r="D115" s="67"/>
      <c r="E115" s="67"/>
      <c r="F115" s="67"/>
    </row>
    <row r="116" spans="1:7" ht="41.25" customHeight="1">
      <c r="A116" s="67" t="s">
        <v>464</v>
      </c>
      <c r="B116" s="159" t="s">
        <v>447</v>
      </c>
      <c r="C116" s="67">
        <v>100</v>
      </c>
      <c r="D116" s="67">
        <v>100</v>
      </c>
      <c r="E116" s="67" t="s">
        <v>371</v>
      </c>
      <c r="F116" s="67" t="s">
        <v>371</v>
      </c>
    </row>
    <row r="117" spans="1:7" ht="40.5" customHeight="1">
      <c r="A117" s="69" t="s">
        <v>306</v>
      </c>
      <c r="B117" s="273" t="s">
        <v>134</v>
      </c>
      <c r="C117" s="67">
        <v>100</v>
      </c>
      <c r="D117" s="67" t="s">
        <v>371</v>
      </c>
      <c r="E117" s="67" t="s">
        <v>371</v>
      </c>
      <c r="F117" s="67">
        <v>100</v>
      </c>
    </row>
    <row r="118" spans="1:7" ht="40.5" customHeight="1">
      <c r="A118" s="69" t="s">
        <v>59</v>
      </c>
      <c r="B118" s="273" t="s">
        <v>135</v>
      </c>
      <c r="C118" s="67">
        <v>100</v>
      </c>
      <c r="D118" s="67" t="s">
        <v>371</v>
      </c>
      <c r="E118" s="67">
        <v>100</v>
      </c>
      <c r="F118" s="67" t="s">
        <v>371</v>
      </c>
    </row>
    <row r="119" spans="1:7" ht="25.5" customHeight="1">
      <c r="A119" s="155" t="s">
        <v>504</v>
      </c>
      <c r="B119" s="275" t="s">
        <v>792</v>
      </c>
      <c r="C119" s="67"/>
      <c r="D119" s="67"/>
      <c r="E119" s="67"/>
      <c r="F119" s="67"/>
    </row>
    <row r="120" spans="1:7" s="14" customFormat="1" ht="88.5" customHeight="1">
      <c r="A120" s="69" t="s">
        <v>793</v>
      </c>
      <c r="B120" s="274" t="s">
        <v>794</v>
      </c>
      <c r="C120" s="67">
        <v>50</v>
      </c>
      <c r="D120" s="67">
        <v>50</v>
      </c>
      <c r="E120" s="67" t="s">
        <v>371</v>
      </c>
      <c r="F120" s="67" t="s">
        <v>371</v>
      </c>
      <c r="G120" s="270"/>
    </row>
    <row r="121" spans="1:7" s="14" customFormat="1" ht="75.75" customHeight="1">
      <c r="A121" s="69" t="s">
        <v>795</v>
      </c>
      <c r="B121" s="274" t="s">
        <v>796</v>
      </c>
      <c r="C121" s="67">
        <v>50</v>
      </c>
      <c r="D121" s="67">
        <v>50</v>
      </c>
      <c r="E121" s="67" t="s">
        <v>371</v>
      </c>
      <c r="F121" s="67" t="s">
        <v>371</v>
      </c>
      <c r="G121" s="270"/>
    </row>
    <row r="122" spans="1:7" s="14" customFormat="1" ht="63" customHeight="1">
      <c r="A122" s="67" t="s">
        <v>797</v>
      </c>
      <c r="B122" s="274" t="s">
        <v>798</v>
      </c>
      <c r="C122" s="67">
        <v>50</v>
      </c>
      <c r="D122" s="67">
        <v>50</v>
      </c>
      <c r="E122" s="67" t="s">
        <v>371</v>
      </c>
      <c r="F122" s="67" t="s">
        <v>371</v>
      </c>
      <c r="G122" s="270"/>
    </row>
    <row r="123" spans="1:7" s="14" customFormat="1" ht="64.5" customHeight="1">
      <c r="A123" s="67" t="s">
        <v>799</v>
      </c>
      <c r="B123" s="274" t="s">
        <v>800</v>
      </c>
      <c r="C123" s="67">
        <v>50</v>
      </c>
      <c r="D123" s="67">
        <v>50</v>
      </c>
      <c r="E123" s="67"/>
      <c r="F123" s="67"/>
      <c r="G123" s="270"/>
    </row>
    <row r="124" spans="1:7" s="14" customFormat="1" ht="51.75" customHeight="1">
      <c r="A124" s="69" t="s">
        <v>801</v>
      </c>
      <c r="B124" s="274" t="s">
        <v>802</v>
      </c>
      <c r="C124" s="67">
        <v>100</v>
      </c>
      <c r="D124" s="67">
        <v>100</v>
      </c>
      <c r="E124" s="67" t="s">
        <v>371</v>
      </c>
      <c r="F124" s="67" t="s">
        <v>371</v>
      </c>
      <c r="G124" s="270"/>
    </row>
    <row r="125" spans="1:7" s="14" customFormat="1" ht="41.25" customHeight="1">
      <c r="A125" s="69" t="s">
        <v>803</v>
      </c>
      <c r="B125" s="274" t="s">
        <v>804</v>
      </c>
      <c r="C125" s="67">
        <v>100</v>
      </c>
      <c r="D125" s="67">
        <v>100</v>
      </c>
      <c r="E125" s="67" t="s">
        <v>371</v>
      </c>
      <c r="F125" s="67" t="s">
        <v>371</v>
      </c>
      <c r="G125" s="270"/>
    </row>
    <row r="126" spans="1:7" s="14" customFormat="1" ht="72">
      <c r="A126" s="67" t="s">
        <v>805</v>
      </c>
      <c r="B126" s="274" t="s">
        <v>806</v>
      </c>
      <c r="C126" s="67">
        <v>50</v>
      </c>
      <c r="D126" s="67">
        <v>50</v>
      </c>
      <c r="E126" s="67" t="s">
        <v>371</v>
      </c>
      <c r="F126" s="67" t="s">
        <v>371</v>
      </c>
      <c r="G126" s="270"/>
    </row>
    <row r="127" spans="1:7" s="14" customFormat="1" ht="68.25" customHeight="1">
      <c r="A127" s="67" t="s">
        <v>807</v>
      </c>
      <c r="B127" s="274" t="s">
        <v>821</v>
      </c>
      <c r="C127" s="67">
        <v>50</v>
      </c>
      <c r="D127" s="67">
        <v>50</v>
      </c>
      <c r="E127" s="67" t="s">
        <v>371</v>
      </c>
      <c r="F127" s="67" t="s">
        <v>371</v>
      </c>
      <c r="G127" s="270"/>
    </row>
    <row r="128" spans="1:7" s="14" customFormat="1" ht="76.5" customHeight="1">
      <c r="A128" s="309" t="s">
        <v>808</v>
      </c>
      <c r="B128" s="274" t="s">
        <v>809</v>
      </c>
      <c r="C128" s="67">
        <v>50</v>
      </c>
      <c r="D128" s="67">
        <v>50</v>
      </c>
      <c r="E128" s="67" t="s">
        <v>371</v>
      </c>
      <c r="F128" s="67" t="s">
        <v>371</v>
      </c>
      <c r="G128" s="270"/>
    </row>
    <row r="129" spans="1:7" s="14" customFormat="1" ht="65.25" customHeight="1">
      <c r="A129" s="67" t="s">
        <v>810</v>
      </c>
      <c r="B129" s="274" t="s">
        <v>811</v>
      </c>
      <c r="C129" s="67">
        <v>50</v>
      </c>
      <c r="D129" s="67">
        <v>50</v>
      </c>
      <c r="E129" s="67" t="s">
        <v>371</v>
      </c>
      <c r="F129" s="67" t="s">
        <v>371</v>
      </c>
      <c r="G129" s="270"/>
    </row>
    <row r="130" spans="1:7" s="14" customFormat="1" ht="62.25" customHeight="1">
      <c r="A130" s="69" t="s">
        <v>812</v>
      </c>
      <c r="B130" s="274" t="s">
        <v>813</v>
      </c>
      <c r="C130" s="67">
        <v>50</v>
      </c>
      <c r="D130" s="67">
        <v>50</v>
      </c>
      <c r="E130" s="67" t="s">
        <v>371</v>
      </c>
      <c r="F130" s="67" t="s">
        <v>371</v>
      </c>
      <c r="G130" s="270"/>
    </row>
    <row r="131" spans="1:7" s="14" customFormat="1" ht="63.75" customHeight="1">
      <c r="A131" s="67" t="s">
        <v>814</v>
      </c>
      <c r="B131" s="274" t="s">
        <v>815</v>
      </c>
      <c r="C131" s="67">
        <v>100</v>
      </c>
      <c r="D131" s="67">
        <v>100</v>
      </c>
      <c r="E131" s="67" t="s">
        <v>371</v>
      </c>
      <c r="F131" s="67" t="s">
        <v>371</v>
      </c>
      <c r="G131" s="270"/>
    </row>
    <row r="132" spans="1:7" s="14" customFormat="1" ht="53.25" customHeight="1">
      <c r="A132" s="67" t="s">
        <v>822</v>
      </c>
      <c r="B132" s="274" t="s">
        <v>816</v>
      </c>
      <c r="C132" s="67">
        <v>100</v>
      </c>
      <c r="D132" s="67" t="s">
        <v>371</v>
      </c>
      <c r="E132" s="67" t="s">
        <v>371</v>
      </c>
      <c r="F132" s="67">
        <v>100</v>
      </c>
      <c r="G132" s="270"/>
    </row>
    <row r="133" spans="1:7" s="14" customFormat="1" ht="63.75" customHeight="1">
      <c r="A133" s="67" t="s">
        <v>817</v>
      </c>
      <c r="B133" s="274" t="s">
        <v>818</v>
      </c>
      <c r="C133" s="67">
        <v>100</v>
      </c>
      <c r="D133" s="67" t="s">
        <v>371</v>
      </c>
      <c r="E133" s="67">
        <v>100</v>
      </c>
      <c r="F133" s="67" t="s">
        <v>371</v>
      </c>
      <c r="G133" s="270"/>
    </row>
    <row r="134" spans="1:7" s="14" customFormat="1" ht="63.75" customHeight="1">
      <c r="A134" s="67" t="s">
        <v>872</v>
      </c>
      <c r="B134" s="274" t="s">
        <v>915</v>
      </c>
      <c r="C134" s="67">
        <v>100</v>
      </c>
      <c r="D134" s="67">
        <v>100</v>
      </c>
      <c r="E134" s="67"/>
      <c r="F134" s="67"/>
      <c r="G134" s="270"/>
    </row>
    <row r="135" spans="1:7" s="14" customFormat="1" ht="78" customHeight="1">
      <c r="A135" s="67" t="s">
        <v>819</v>
      </c>
      <c r="B135" s="274" t="s">
        <v>820</v>
      </c>
      <c r="C135" s="67">
        <v>100</v>
      </c>
      <c r="D135" s="67">
        <v>100</v>
      </c>
      <c r="E135" s="67"/>
      <c r="F135" s="67"/>
      <c r="G135" s="270"/>
    </row>
    <row r="136" spans="1:7" s="14" customFormat="1" ht="22.5" customHeight="1">
      <c r="A136" s="155" t="s">
        <v>25</v>
      </c>
      <c r="B136" s="275" t="s">
        <v>26</v>
      </c>
      <c r="C136" s="67"/>
      <c r="D136" s="67"/>
      <c r="E136" s="67"/>
      <c r="F136" s="67"/>
      <c r="G136" s="270"/>
    </row>
    <row r="137" spans="1:7" s="14" customFormat="1" ht="30.75" customHeight="1">
      <c r="A137" s="67" t="s">
        <v>20</v>
      </c>
      <c r="B137" s="274" t="s">
        <v>21</v>
      </c>
      <c r="C137" s="67">
        <v>100</v>
      </c>
      <c r="D137" s="67">
        <v>100</v>
      </c>
      <c r="E137" s="67" t="s">
        <v>371</v>
      </c>
      <c r="F137" s="67" t="s">
        <v>371</v>
      </c>
      <c r="G137" s="270"/>
    </row>
    <row r="138" spans="1:7" s="14" customFormat="1" ht="31.5" customHeight="1">
      <c r="A138" s="67" t="s">
        <v>202</v>
      </c>
      <c r="B138" s="274" t="s">
        <v>136</v>
      </c>
      <c r="C138" s="67">
        <v>100</v>
      </c>
      <c r="D138" s="67" t="s">
        <v>371</v>
      </c>
      <c r="E138" s="67" t="s">
        <v>371</v>
      </c>
      <c r="F138" s="67">
        <v>100</v>
      </c>
      <c r="G138" s="270"/>
    </row>
    <row r="139" spans="1:7" s="14" customFormat="1" ht="31.5" customHeight="1">
      <c r="A139" s="67" t="s">
        <v>60</v>
      </c>
      <c r="B139" s="274" t="s">
        <v>137</v>
      </c>
      <c r="C139" s="67">
        <v>100</v>
      </c>
      <c r="D139" s="67" t="s">
        <v>371</v>
      </c>
      <c r="E139" s="67">
        <v>100</v>
      </c>
      <c r="F139" s="67" t="s">
        <v>371</v>
      </c>
      <c r="G139" s="270"/>
    </row>
    <row r="140" spans="1:7" s="14" customFormat="1" ht="56.25" customHeight="1">
      <c r="A140" s="67" t="s">
        <v>291</v>
      </c>
      <c r="B140" s="274" t="s">
        <v>519</v>
      </c>
      <c r="C140" s="67">
        <v>100</v>
      </c>
      <c r="D140" s="67">
        <v>100</v>
      </c>
      <c r="E140" s="67" t="s">
        <v>371</v>
      </c>
      <c r="F140" s="67" t="s">
        <v>371</v>
      </c>
      <c r="G140" s="270"/>
    </row>
    <row r="141" spans="1:7" s="14" customFormat="1" ht="29.25" customHeight="1">
      <c r="A141" s="67" t="s">
        <v>203</v>
      </c>
      <c r="B141" s="273" t="s">
        <v>204</v>
      </c>
      <c r="C141" s="67">
        <v>100</v>
      </c>
      <c r="D141" s="67">
        <v>100</v>
      </c>
      <c r="E141" s="67" t="s">
        <v>371</v>
      </c>
      <c r="F141" s="67" t="s">
        <v>371</v>
      </c>
      <c r="G141" s="270"/>
    </row>
    <row r="142" spans="1:7" s="14" customFormat="1" ht="24.75" customHeight="1">
      <c r="A142" s="67" t="s">
        <v>27</v>
      </c>
      <c r="B142" s="274" t="s">
        <v>138</v>
      </c>
      <c r="C142" s="67">
        <v>100</v>
      </c>
      <c r="D142" s="67" t="s">
        <v>371</v>
      </c>
      <c r="E142" s="67" t="s">
        <v>371</v>
      </c>
      <c r="F142" s="67">
        <v>100</v>
      </c>
      <c r="G142" s="270"/>
    </row>
    <row r="143" spans="1:7" s="14" customFormat="1" ht="31.5" customHeight="1">
      <c r="A143" s="67" t="s">
        <v>61</v>
      </c>
      <c r="B143" s="274" t="s">
        <v>139</v>
      </c>
      <c r="C143" s="67">
        <v>100</v>
      </c>
      <c r="D143" s="67" t="s">
        <v>371</v>
      </c>
      <c r="E143" s="67">
        <v>100</v>
      </c>
      <c r="F143" s="67" t="s">
        <v>371</v>
      </c>
      <c r="G143" s="270"/>
    </row>
    <row r="144" spans="1:7" s="14" customFormat="1" ht="30" customHeight="1">
      <c r="A144" s="277"/>
      <c r="B144" s="276"/>
      <c r="C144" s="276"/>
      <c r="D144" s="276"/>
      <c r="E144" s="276"/>
      <c r="F144" s="276"/>
      <c r="G144" s="270"/>
    </row>
    <row r="145" hidden="1"/>
    <row r="146" ht="27.75" hidden="1" customHeight="1"/>
    <row r="147" ht="29.25" hidden="1" customHeight="1"/>
    <row r="148" ht="30.75" hidden="1" customHeight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</sheetData>
  <customSheetViews>
    <customSheetView guid="{1201EF33-C3B2-45F9-B4A2-FF370EB2FDAD}" hiddenRows="1" topLeftCell="A2">
      <selection activeCell="I11" sqref="I11"/>
      <pageMargins left="0.98425196850393704" right="0" top="0.39370078740157483" bottom="0" header="0.51181102362204722" footer="0.51181102362204722"/>
      <pageSetup paperSize="9" scale="80" orientation="portrait" r:id="rId1"/>
      <headerFooter alignWithMargins="0"/>
    </customSheetView>
  </customSheetViews>
  <mergeCells count="9">
    <mergeCell ref="C3:F3"/>
    <mergeCell ref="A6:F6"/>
    <mergeCell ref="A8:A10"/>
    <mergeCell ref="B8:B10"/>
    <mergeCell ref="C8:F8"/>
    <mergeCell ref="C9:C10"/>
    <mergeCell ref="D9:F9"/>
    <mergeCell ref="B4:F4"/>
    <mergeCell ref="C5:F5"/>
  </mergeCells>
  <phoneticPr fontId="4" type="noConversion"/>
  <pageMargins left="0.98425196850393704" right="0" top="0.39370078740157483" bottom="0" header="0.51181102362204722" footer="0.51181102362204722"/>
  <pageSetup paperSize="9" scale="80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5"/>
  <sheetViews>
    <sheetView workbookViewId="0">
      <selection activeCell="D3" sqref="D3"/>
    </sheetView>
  </sheetViews>
  <sheetFormatPr defaultRowHeight="12.75"/>
  <cols>
    <col min="1" max="7" width="20" style="3" customWidth="1"/>
  </cols>
  <sheetData>
    <row r="1" spans="1:7" ht="13.5">
      <c r="G1" s="150"/>
    </row>
    <row r="2" spans="1:7" ht="15.75">
      <c r="A2" s="18"/>
      <c r="B2" s="18"/>
      <c r="C2" s="18"/>
      <c r="D2" s="18"/>
      <c r="E2" s="18"/>
      <c r="F2" s="395" t="s">
        <v>1122</v>
      </c>
      <c r="G2" s="395"/>
    </row>
    <row r="3" spans="1:7" ht="51.75" customHeight="1">
      <c r="A3" s="18"/>
      <c r="B3" s="18"/>
      <c r="C3" s="18"/>
      <c r="D3" s="18"/>
      <c r="E3" s="379" t="s">
        <v>1053</v>
      </c>
      <c r="F3" s="379"/>
      <c r="G3" s="379"/>
    </row>
    <row r="4" spans="1:7" ht="19.5" customHeight="1">
      <c r="A4" s="18"/>
      <c r="B4" s="18"/>
      <c r="C4" s="18"/>
      <c r="D4" s="378"/>
      <c r="E4" s="378"/>
      <c r="F4" s="378"/>
      <c r="G4" s="378"/>
    </row>
    <row r="5" spans="1:7" ht="24.75" customHeight="1">
      <c r="A5" s="396" t="s">
        <v>1054</v>
      </c>
      <c r="B5" s="397"/>
      <c r="C5" s="397"/>
      <c r="D5" s="397"/>
      <c r="E5" s="397"/>
      <c r="F5" s="397"/>
      <c r="G5" s="397"/>
    </row>
    <row r="6" spans="1:7" ht="36.75" customHeight="1">
      <c r="A6" s="20"/>
      <c r="B6" s="398" t="s">
        <v>1055</v>
      </c>
      <c r="C6" s="398"/>
      <c r="D6" s="398"/>
      <c r="E6" s="398"/>
      <c r="F6" s="398"/>
      <c r="G6" s="398"/>
    </row>
    <row r="7" spans="1:7" ht="27.75" customHeight="1">
      <c r="A7" s="26"/>
      <c r="B7" s="26"/>
      <c r="C7" s="26"/>
      <c r="D7" s="26"/>
      <c r="E7" s="26"/>
      <c r="F7" s="26"/>
      <c r="G7" s="21" t="s">
        <v>461</v>
      </c>
    </row>
    <row r="8" spans="1:7" ht="72.75" customHeight="1">
      <c r="A8" s="16" t="s">
        <v>826</v>
      </c>
      <c r="B8" s="16" t="s">
        <v>842</v>
      </c>
      <c r="C8" s="16" t="s">
        <v>843</v>
      </c>
      <c r="D8" s="16" t="s">
        <v>844</v>
      </c>
      <c r="E8" s="16" t="s">
        <v>845</v>
      </c>
      <c r="F8" s="16" t="s">
        <v>846</v>
      </c>
      <c r="G8" s="16" t="s">
        <v>848</v>
      </c>
    </row>
    <row r="9" spans="1:7" ht="39" customHeight="1">
      <c r="A9" s="31">
        <v>1</v>
      </c>
      <c r="B9" s="132" t="s">
        <v>847</v>
      </c>
      <c r="C9" s="31" t="s">
        <v>847</v>
      </c>
      <c r="D9" s="31" t="s">
        <v>847</v>
      </c>
      <c r="E9" s="31" t="s">
        <v>847</v>
      </c>
      <c r="F9" s="31" t="s">
        <v>847</v>
      </c>
      <c r="G9" s="31" t="s">
        <v>847</v>
      </c>
    </row>
    <row r="10" spans="1:7" ht="15.75">
      <c r="A10" s="22"/>
      <c r="B10" s="27"/>
      <c r="C10" s="27"/>
      <c r="D10" s="28"/>
      <c r="E10" s="28"/>
      <c r="F10" s="28"/>
      <c r="G10" s="23"/>
    </row>
    <row r="11" spans="1:7" ht="52.5" customHeight="1">
      <c r="A11" s="390" t="s">
        <v>1056</v>
      </c>
      <c r="B11" s="390"/>
      <c r="C11" s="390"/>
      <c r="D11" s="390"/>
      <c r="E11" s="390"/>
      <c r="F11" s="390"/>
      <c r="G11" s="390"/>
    </row>
    <row r="12" spans="1:7" ht="22.5" customHeight="1">
      <c r="A12" s="24"/>
      <c r="B12" s="20"/>
      <c r="C12" s="20"/>
      <c r="D12" s="20"/>
      <c r="E12" s="20"/>
      <c r="F12" s="21" t="s">
        <v>461</v>
      </c>
      <c r="G12" s="25"/>
    </row>
    <row r="13" spans="1:7" ht="23.25" customHeight="1">
      <c r="A13" s="391" t="s">
        <v>972</v>
      </c>
      <c r="B13" s="392"/>
      <c r="C13" s="393"/>
      <c r="D13" s="394"/>
      <c r="E13" s="399" t="s">
        <v>849</v>
      </c>
      <c r="F13" s="400"/>
      <c r="G13" s="401"/>
    </row>
    <row r="14" spans="1:7" ht="25.5" customHeight="1">
      <c r="A14" s="392"/>
      <c r="B14" s="392"/>
      <c r="C14" s="393"/>
      <c r="D14" s="394"/>
      <c r="E14" s="171" t="s">
        <v>941</v>
      </c>
      <c r="F14" s="171" t="s">
        <v>953</v>
      </c>
      <c r="G14" s="133" t="s">
        <v>975</v>
      </c>
    </row>
    <row r="15" spans="1:7" ht="36" customHeight="1">
      <c r="A15" s="391" t="s">
        <v>850</v>
      </c>
      <c r="B15" s="392"/>
      <c r="C15" s="393"/>
      <c r="D15" s="394"/>
      <c r="E15" s="32">
        <v>0</v>
      </c>
      <c r="F15" s="32">
        <v>0</v>
      </c>
      <c r="G15" s="133">
        <v>0</v>
      </c>
    </row>
    <row r="16" spans="1:7" ht="15.75">
      <c r="A16" s="25"/>
      <c r="B16" s="25"/>
      <c r="C16" s="25"/>
      <c r="D16" s="25"/>
      <c r="E16" s="25"/>
      <c r="F16" s="25"/>
      <c r="G16" s="25"/>
    </row>
    <row r="17" spans="1:7" ht="15.75">
      <c r="A17" s="25"/>
      <c r="B17" s="25"/>
      <c r="C17" s="25"/>
      <c r="D17" s="25"/>
      <c r="E17" s="25"/>
      <c r="F17" s="25"/>
      <c r="G17" s="25"/>
    </row>
    <row r="18" spans="1:7" ht="12.75" customHeight="1">
      <c r="A18" s="25"/>
      <c r="B18" s="25"/>
      <c r="C18" s="25"/>
      <c r="D18" s="25"/>
      <c r="E18" s="25"/>
      <c r="F18" s="25"/>
      <c r="G18" s="25"/>
    </row>
    <row r="19" spans="1:7" ht="12.75" customHeight="1">
      <c r="A19" s="7"/>
      <c r="B19" s="17"/>
      <c r="C19" s="7"/>
      <c r="D19" s="7"/>
      <c r="E19" s="7"/>
      <c r="F19" s="7"/>
      <c r="G19" s="7"/>
    </row>
    <row r="20" spans="1:7" ht="15" customHeight="1">
      <c r="A20" s="7"/>
      <c r="B20" s="29"/>
      <c r="C20" s="7"/>
      <c r="D20" s="7"/>
      <c r="E20" s="7"/>
      <c r="F20" s="7"/>
      <c r="G20" s="7"/>
    </row>
    <row r="21" spans="1:7" ht="14.25" customHeight="1">
      <c r="A21" s="7"/>
      <c r="B21" s="7"/>
      <c r="C21" s="7"/>
      <c r="D21" s="7"/>
      <c r="E21" s="7"/>
      <c r="F21" s="7"/>
      <c r="G21" s="7"/>
    </row>
    <row r="22" spans="1:7">
      <c r="A22" s="7"/>
      <c r="B22" s="7"/>
      <c r="C22" s="7"/>
      <c r="D22" s="7"/>
      <c r="E22" s="7"/>
      <c r="F22" s="7"/>
      <c r="G22" s="7"/>
    </row>
    <row r="23" spans="1:7">
      <c r="A23" s="7"/>
      <c r="B23" s="7"/>
      <c r="C23" s="7"/>
      <c r="D23" s="7"/>
      <c r="E23" s="7"/>
      <c r="F23" s="7"/>
      <c r="G23" s="7"/>
    </row>
    <row r="24" spans="1:7">
      <c r="A24" s="7"/>
      <c r="B24" s="7"/>
      <c r="C24" s="7"/>
      <c r="D24" s="7"/>
      <c r="E24" s="7"/>
      <c r="F24" s="7"/>
      <c r="G24" s="7"/>
    </row>
    <row r="25" spans="1:7">
      <c r="A25" s="7"/>
      <c r="B25" s="7"/>
      <c r="C25" s="7"/>
      <c r="D25" s="7"/>
      <c r="E25" s="7"/>
      <c r="F25" s="7"/>
      <c r="G25" s="7"/>
    </row>
    <row r="26" spans="1:7">
      <c r="A26" s="7"/>
      <c r="B26" s="7"/>
      <c r="C26" s="7"/>
      <c r="D26" s="7"/>
      <c r="E26" s="7"/>
      <c r="F26" s="7"/>
      <c r="G26" s="7"/>
    </row>
    <row r="27" spans="1:7">
      <c r="A27" s="7"/>
      <c r="B27" s="7"/>
      <c r="C27" s="7"/>
      <c r="D27" s="7"/>
      <c r="E27" s="7"/>
      <c r="F27" s="7"/>
      <c r="G27" s="7"/>
    </row>
    <row r="28" spans="1:7">
      <c r="A28" s="7"/>
      <c r="B28" s="7"/>
      <c r="C28" s="7"/>
      <c r="D28" s="7"/>
      <c r="E28" s="7"/>
      <c r="F28" s="7"/>
      <c r="G28" s="7"/>
    </row>
    <row r="29" spans="1:7">
      <c r="A29" s="7"/>
      <c r="B29" s="7"/>
      <c r="C29" s="7"/>
      <c r="D29" s="7"/>
      <c r="E29" s="7"/>
      <c r="F29" s="7"/>
      <c r="G29" s="30"/>
    </row>
    <row r="30" spans="1:7">
      <c r="A30" s="7"/>
      <c r="B30" s="7"/>
      <c r="C30" s="7"/>
      <c r="D30" s="7"/>
      <c r="E30" s="7"/>
      <c r="F30" s="7"/>
      <c r="G30" s="7"/>
    </row>
    <row r="31" spans="1:7">
      <c r="A31" s="7"/>
      <c r="B31" s="7"/>
      <c r="C31" s="7"/>
      <c r="D31" s="7"/>
      <c r="E31" s="7"/>
      <c r="F31" s="7"/>
      <c r="G31" s="7"/>
    </row>
    <row r="32" spans="1:7">
      <c r="A32" s="7"/>
      <c r="B32" s="7"/>
      <c r="C32" s="7"/>
      <c r="D32" s="7"/>
      <c r="E32" s="7"/>
      <c r="F32" s="7"/>
      <c r="G32" s="19"/>
    </row>
    <row r="33" spans="1:7">
      <c r="A33" s="7"/>
      <c r="B33" s="7"/>
      <c r="C33" s="7"/>
      <c r="D33" s="7"/>
      <c r="E33" s="7"/>
      <c r="F33" s="7"/>
      <c r="G33" s="7"/>
    </row>
    <row r="34" spans="1:7">
      <c r="A34" s="7"/>
      <c r="B34" s="7"/>
      <c r="C34" s="7"/>
      <c r="D34" s="7"/>
      <c r="E34" s="7"/>
      <c r="F34" s="7"/>
      <c r="G34" s="7"/>
    </row>
    <row r="35" spans="1:7">
      <c r="A35" s="7"/>
      <c r="B35" s="7"/>
      <c r="C35" s="7"/>
      <c r="D35" s="7"/>
      <c r="E35" s="7"/>
      <c r="F35" s="7"/>
      <c r="G35" s="7"/>
    </row>
  </sheetData>
  <customSheetViews>
    <customSheetView guid="{1201EF33-C3B2-45F9-B4A2-FF370EB2FDAD}">
      <selection activeCell="D3" sqref="D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9">
    <mergeCell ref="A11:G11"/>
    <mergeCell ref="A13:D14"/>
    <mergeCell ref="A15:D15"/>
    <mergeCell ref="F2:G2"/>
    <mergeCell ref="E3:G3"/>
    <mergeCell ref="D4:G4"/>
    <mergeCell ref="A5:G5"/>
    <mergeCell ref="B6:G6"/>
    <mergeCell ref="E13:G13"/>
  </mergeCells>
  <pageMargins left="0.70866141732283472" right="0.70866141732283472" top="0.74803149606299213" bottom="0.74803149606299213" header="0.31496062992125984" footer="0.31496062992125984"/>
  <pageSetup paperSize="9" scale="90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7"/>
  <sheetViews>
    <sheetView topLeftCell="A2" workbookViewId="0">
      <selection activeCell="F5" sqref="F5"/>
    </sheetView>
  </sheetViews>
  <sheetFormatPr defaultRowHeight="12.75"/>
  <cols>
    <col min="1" max="1" width="24.7109375" style="135" customWidth="1"/>
    <col min="2" max="2" width="43" style="135" customWidth="1"/>
    <col min="3" max="3" width="12.140625" style="188" customWidth="1"/>
    <col min="4" max="4" width="11.140625" style="178" customWidth="1"/>
    <col min="5" max="5" width="10.42578125" style="135" customWidth="1"/>
  </cols>
  <sheetData>
    <row r="1" spans="1:6">
      <c r="E1" s="151"/>
    </row>
    <row r="2" spans="1:6">
      <c r="A2" s="361" t="s">
        <v>1127</v>
      </c>
      <c r="B2" s="361"/>
      <c r="C2" s="361"/>
      <c r="D2" s="361"/>
      <c r="E2" s="402"/>
    </row>
    <row r="3" spans="1:6" ht="42.75" customHeight="1">
      <c r="A3" s="170"/>
      <c r="B3" s="341" t="s">
        <v>955</v>
      </c>
      <c r="C3" s="341"/>
      <c r="D3" s="341"/>
      <c r="E3" s="382"/>
    </row>
    <row r="4" spans="1:6" ht="19.5" customHeight="1">
      <c r="B4" s="341"/>
      <c r="C4" s="341"/>
      <c r="D4" s="341"/>
      <c r="E4" s="341"/>
    </row>
    <row r="5" spans="1:6" ht="30" customHeight="1">
      <c r="A5" s="403" t="s">
        <v>1024</v>
      </c>
      <c r="B5" s="403"/>
      <c r="C5" s="403"/>
      <c r="D5" s="403"/>
      <c r="E5" s="343"/>
    </row>
    <row r="6" spans="1:6" ht="15.75">
      <c r="A6" s="138"/>
      <c r="C6" s="189"/>
      <c r="D6" s="180"/>
      <c r="E6" s="179" t="s">
        <v>336</v>
      </c>
    </row>
    <row r="7" spans="1:6" ht="92.25" customHeight="1">
      <c r="A7" s="175" t="s">
        <v>337</v>
      </c>
      <c r="B7" s="175" t="s">
        <v>338</v>
      </c>
      <c r="C7" s="190" t="s">
        <v>941</v>
      </c>
      <c r="D7" s="181" t="s">
        <v>953</v>
      </c>
      <c r="E7" s="181" t="s">
        <v>975</v>
      </c>
    </row>
    <row r="8" spans="1:6" ht="29.25" customHeight="1">
      <c r="A8" s="177"/>
      <c r="B8" s="182" t="s">
        <v>121</v>
      </c>
      <c r="C8" s="183">
        <f>C19</f>
        <v>0</v>
      </c>
      <c r="D8" s="183">
        <f t="shared" ref="D8:E8" si="0">D19</f>
        <v>0</v>
      </c>
      <c r="E8" s="183">
        <f t="shared" si="0"/>
        <v>0</v>
      </c>
    </row>
    <row r="9" spans="1:6" ht="46.5" hidden="1" customHeight="1">
      <c r="A9" s="175" t="s">
        <v>214</v>
      </c>
      <c r="B9" s="182" t="s">
        <v>170</v>
      </c>
      <c r="C9" s="183"/>
      <c r="D9" s="183"/>
      <c r="E9" s="183"/>
    </row>
    <row r="10" spans="1:6" ht="31.5" hidden="1" customHeight="1">
      <c r="A10" s="177" t="s">
        <v>215</v>
      </c>
      <c r="B10" s="184" t="s">
        <v>339</v>
      </c>
      <c r="C10" s="185"/>
      <c r="D10" s="185"/>
      <c r="E10" s="185"/>
    </row>
    <row r="11" spans="1:6" ht="44.25" hidden="1" customHeight="1">
      <c r="A11" s="177" t="s">
        <v>216</v>
      </c>
      <c r="B11" s="184" t="s">
        <v>340</v>
      </c>
      <c r="C11" s="185"/>
      <c r="D11" s="185"/>
      <c r="E11" s="185"/>
    </row>
    <row r="12" spans="1:6" ht="38.25" hidden="1" customHeight="1">
      <c r="A12" s="177" t="s">
        <v>341</v>
      </c>
      <c r="B12" s="35" t="s">
        <v>342</v>
      </c>
      <c r="C12" s="185"/>
      <c r="D12" s="185"/>
      <c r="E12" s="185"/>
    </row>
    <row r="13" spans="1:6" ht="49.5" hidden="1" customHeight="1">
      <c r="A13" s="177" t="s">
        <v>343</v>
      </c>
      <c r="B13" s="35" t="s">
        <v>344</v>
      </c>
      <c r="C13" s="185"/>
      <c r="D13" s="185"/>
      <c r="E13" s="185"/>
    </row>
    <row r="14" spans="1:6" ht="40.5" hidden="1" customHeight="1">
      <c r="A14" s="175" t="s">
        <v>217</v>
      </c>
      <c r="B14" s="182" t="s">
        <v>345</v>
      </c>
      <c r="C14" s="183">
        <f>SUM(C16:C17)</f>
        <v>0</v>
      </c>
      <c r="D14" s="186">
        <f>SUM(D16:D17)</f>
        <v>0</v>
      </c>
      <c r="E14" s="186">
        <f>SUM(E16:E17)</f>
        <v>0</v>
      </c>
      <c r="F14" s="6"/>
    </row>
    <row r="15" spans="1:6" ht="57" hidden="1" customHeight="1">
      <c r="A15" s="177" t="s">
        <v>346</v>
      </c>
      <c r="B15" s="184" t="s">
        <v>347</v>
      </c>
      <c r="C15" s="185">
        <v>0</v>
      </c>
      <c r="D15" s="187">
        <v>0</v>
      </c>
      <c r="E15" s="187">
        <v>0</v>
      </c>
    </row>
    <row r="16" spans="1:6" ht="61.5" hidden="1" customHeight="1">
      <c r="A16" s="177" t="s">
        <v>348</v>
      </c>
      <c r="B16" s="35" t="s">
        <v>349</v>
      </c>
      <c r="C16" s="185">
        <v>0</v>
      </c>
      <c r="D16" s="187">
        <v>0</v>
      </c>
      <c r="E16" s="187">
        <v>0</v>
      </c>
    </row>
    <row r="17" spans="1:9" ht="51" hidden="1" customHeight="1">
      <c r="A17" s="177" t="s">
        <v>350</v>
      </c>
      <c r="B17" s="35" t="s">
        <v>357</v>
      </c>
      <c r="C17" s="185">
        <f>C18</f>
        <v>0</v>
      </c>
      <c r="D17" s="187">
        <f>D18</f>
        <v>0</v>
      </c>
      <c r="E17" s="187">
        <f>SUM(E18)</f>
        <v>0</v>
      </c>
    </row>
    <row r="18" spans="1:9" ht="59.25" hidden="1" customHeight="1">
      <c r="A18" s="177" t="s">
        <v>351</v>
      </c>
      <c r="B18" s="35" t="s">
        <v>352</v>
      </c>
      <c r="C18" s="185">
        <v>0</v>
      </c>
      <c r="D18" s="187">
        <v>0</v>
      </c>
      <c r="E18" s="187">
        <v>0</v>
      </c>
    </row>
    <row r="19" spans="1:9" ht="29.25" customHeight="1">
      <c r="A19" s="175" t="s">
        <v>1006</v>
      </c>
      <c r="B19" s="176" t="s">
        <v>1007</v>
      </c>
      <c r="C19" s="191">
        <f>C27+C23</f>
        <v>0</v>
      </c>
      <c r="D19" s="191">
        <f>D27+D23</f>
        <v>0</v>
      </c>
      <c r="E19" s="191">
        <f>E27+E23</f>
        <v>0</v>
      </c>
    </row>
    <row r="20" spans="1:9" ht="28.5" customHeight="1">
      <c r="A20" s="175" t="s">
        <v>1008</v>
      </c>
      <c r="B20" s="176" t="s">
        <v>1009</v>
      </c>
      <c r="C20" s="191">
        <f t="shared" ref="C20:E21" si="1">C21</f>
        <v>0</v>
      </c>
      <c r="D20" s="191">
        <f t="shared" si="1"/>
        <v>0</v>
      </c>
      <c r="E20" s="191">
        <f t="shared" si="1"/>
        <v>0</v>
      </c>
    </row>
    <row r="21" spans="1:9" ht="29.25" customHeight="1">
      <c r="A21" s="177" t="s">
        <v>1010</v>
      </c>
      <c r="B21" s="35" t="s">
        <v>1011</v>
      </c>
      <c r="C21" s="65">
        <f t="shared" si="1"/>
        <v>0</v>
      </c>
      <c r="D21" s="65">
        <f t="shared" si="1"/>
        <v>0</v>
      </c>
      <c r="E21" s="65">
        <f t="shared" si="1"/>
        <v>0</v>
      </c>
    </row>
    <row r="22" spans="1:9" ht="21" customHeight="1">
      <c r="A22" s="177" t="s">
        <v>1012</v>
      </c>
      <c r="B22" s="35" t="s">
        <v>1013</v>
      </c>
      <c r="C22" s="65">
        <f>C23</f>
        <v>0</v>
      </c>
      <c r="D22" s="185">
        <f t="shared" ref="D22:E22" si="2">D23+D28</f>
        <v>0</v>
      </c>
      <c r="E22" s="185">
        <f t="shared" si="2"/>
        <v>0</v>
      </c>
    </row>
    <row r="23" spans="1:9" ht="33" customHeight="1">
      <c r="A23" s="177" t="s">
        <v>1014</v>
      </c>
      <c r="B23" s="35" t="s">
        <v>1015</v>
      </c>
      <c r="C23" s="65">
        <v>0</v>
      </c>
      <c r="D23" s="185">
        <v>0</v>
      </c>
      <c r="E23" s="185">
        <v>0</v>
      </c>
      <c r="I23" s="290"/>
    </row>
    <row r="24" spans="1:9" ht="26.25" customHeight="1">
      <c r="A24" s="175" t="s">
        <v>1016</v>
      </c>
      <c r="B24" s="176" t="s">
        <v>1017</v>
      </c>
      <c r="C24" s="191">
        <f>C25</f>
        <v>0</v>
      </c>
      <c r="D24" s="183">
        <f t="shared" ref="D24:E24" si="3">D25+D30</f>
        <v>0</v>
      </c>
      <c r="E24" s="183">
        <f t="shared" si="3"/>
        <v>0</v>
      </c>
    </row>
    <row r="25" spans="1:9" ht="27.75" customHeight="1">
      <c r="A25" s="177" t="s">
        <v>1018</v>
      </c>
      <c r="B25" s="35" t="s">
        <v>1019</v>
      </c>
      <c r="C25" s="65">
        <f>C26</f>
        <v>0</v>
      </c>
      <c r="D25" s="185">
        <f t="shared" ref="D25:E25" si="4">D26+D31</f>
        <v>0</v>
      </c>
      <c r="E25" s="185">
        <f t="shared" si="4"/>
        <v>0</v>
      </c>
    </row>
    <row r="26" spans="1:9" ht="32.25" customHeight="1">
      <c r="A26" s="177" t="s">
        <v>1020</v>
      </c>
      <c r="B26" s="35" t="s">
        <v>1021</v>
      </c>
      <c r="C26" s="65">
        <f>C27</f>
        <v>0</v>
      </c>
      <c r="D26" s="185">
        <f t="shared" ref="D26:E26" si="5">D27+D32</f>
        <v>0</v>
      </c>
      <c r="E26" s="185">
        <f t="shared" si="5"/>
        <v>0</v>
      </c>
    </row>
    <row r="27" spans="1:9" ht="32.25" customHeight="1">
      <c r="A27" s="177" t="s">
        <v>1022</v>
      </c>
      <c r="B27" s="35" t="s">
        <v>1023</v>
      </c>
      <c r="C27" s="65">
        <v>0</v>
      </c>
      <c r="D27" s="185">
        <v>0</v>
      </c>
      <c r="E27" s="185">
        <v>0</v>
      </c>
    </row>
  </sheetData>
  <customSheetViews>
    <customSheetView guid="{1201EF33-C3B2-45F9-B4A2-FF370EB2FDAD}" hiddenRows="1" topLeftCell="A2">
      <selection activeCell="F5" sqref="F5"/>
      <pageMargins left="0.59055118110236227" right="0.59055118110236227" top="0.74803149606299213" bottom="0.74803149606299213" header="0.31496062992125984" footer="0.31496062992125984"/>
      <pageSetup paperSize="9" scale="90" orientation="portrait" r:id="rId1"/>
    </customSheetView>
  </customSheetViews>
  <mergeCells count="4">
    <mergeCell ref="B3:E3"/>
    <mergeCell ref="A2:E2"/>
    <mergeCell ref="A5:E5"/>
    <mergeCell ref="B4:E4"/>
  </mergeCells>
  <pageMargins left="0.59055118110236227" right="0.59055118110236227" top="0.74803149606299213" bottom="0.74803149606299213" header="0.31496062992125984" footer="0.31496062992125984"/>
  <pageSetup paperSize="9" scale="9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68"/>
  <sheetViews>
    <sheetView topLeftCell="A346" workbookViewId="0">
      <selection activeCell="L361" sqref="L361"/>
    </sheetView>
  </sheetViews>
  <sheetFormatPr defaultRowHeight="12.75"/>
  <cols>
    <col min="1" max="1" width="45.140625" style="37" customWidth="1"/>
    <col min="2" max="2" width="9.7109375" style="37" customWidth="1"/>
    <col min="3" max="3" width="14.5703125" style="37" customWidth="1"/>
    <col min="4" max="4" width="8.7109375" style="37" customWidth="1"/>
    <col min="5" max="5" width="13.28515625" style="55" customWidth="1"/>
    <col min="6" max="6" width="12" style="55" customWidth="1"/>
    <col min="7" max="7" width="11.7109375" style="55" customWidth="1"/>
  </cols>
  <sheetData>
    <row r="1" spans="1:7">
      <c r="G1" s="172"/>
    </row>
    <row r="2" spans="1:7">
      <c r="E2" s="340" t="s">
        <v>959</v>
      </c>
      <c r="F2" s="340"/>
      <c r="G2" s="340"/>
    </row>
    <row r="3" spans="1:7" ht="58.5" customHeight="1">
      <c r="A3" s="192"/>
      <c r="B3" s="345" t="s">
        <v>977</v>
      </c>
      <c r="C3" s="345"/>
      <c r="D3" s="345"/>
      <c r="E3" s="346"/>
      <c r="F3" s="346"/>
      <c r="G3" s="347"/>
    </row>
    <row r="4" spans="1:7" ht="17.25" customHeight="1">
      <c r="A4" s="192"/>
      <c r="B4" s="192"/>
      <c r="D4" s="345"/>
      <c r="E4" s="345"/>
      <c r="F4" s="345"/>
      <c r="G4" s="345"/>
    </row>
    <row r="5" spans="1:7" ht="57" customHeight="1">
      <c r="A5" s="348" t="s">
        <v>1063</v>
      </c>
      <c r="B5" s="348"/>
      <c r="C5" s="348"/>
      <c r="D5" s="348"/>
      <c r="E5" s="348"/>
      <c r="F5" s="348"/>
      <c r="G5" s="347"/>
    </row>
    <row r="6" spans="1:7" ht="12.75" customHeight="1">
      <c r="A6" s="193"/>
      <c r="B6" s="193"/>
      <c r="C6" s="193"/>
      <c r="D6" s="193"/>
      <c r="E6" s="194"/>
      <c r="F6" s="194"/>
      <c r="G6" s="194"/>
    </row>
    <row r="7" spans="1:7">
      <c r="A7" s="193"/>
      <c r="B7" s="193"/>
      <c r="C7" s="193"/>
      <c r="D7" s="193"/>
      <c r="E7" s="195"/>
      <c r="F7" s="195"/>
      <c r="G7" s="195" t="s">
        <v>461</v>
      </c>
    </row>
    <row r="8" spans="1:7" ht="36.75" customHeight="1">
      <c r="A8" s="38" t="s">
        <v>259</v>
      </c>
      <c r="B8" s="38" t="s">
        <v>234</v>
      </c>
      <c r="C8" s="38" t="s">
        <v>318</v>
      </c>
      <c r="D8" s="38" t="s">
        <v>235</v>
      </c>
      <c r="E8" s="54" t="s">
        <v>941</v>
      </c>
      <c r="F8" s="54" t="s">
        <v>953</v>
      </c>
      <c r="G8" s="54" t="s">
        <v>975</v>
      </c>
    </row>
    <row r="9" spans="1:7" ht="30.75" customHeight="1">
      <c r="A9" s="34" t="s">
        <v>236</v>
      </c>
      <c r="B9" s="38"/>
      <c r="C9" s="38"/>
      <c r="D9" s="38"/>
      <c r="E9" s="61">
        <f>SUM(E10,E71,E79,E105,E145,E177,E245,E290,E328,E343,E349,E355)+E368</f>
        <v>1199806.1000000001</v>
      </c>
      <c r="F9" s="61">
        <f>SUM(F10,F71,F79,F105,F145,F177,F245,F290,F328,F343,F349,F355)+F368</f>
        <v>944443.1</v>
      </c>
      <c r="G9" s="61">
        <f>SUM(G10,G71,G79,G105,G145,G177,G245,G290,G328,G343,G349,G355)+G368</f>
        <v>954451.5</v>
      </c>
    </row>
    <row r="10" spans="1:7" ht="21" customHeight="1">
      <c r="A10" s="34" t="s">
        <v>237</v>
      </c>
      <c r="B10" s="50" t="s">
        <v>238</v>
      </c>
      <c r="C10" s="50"/>
      <c r="D10" s="50"/>
      <c r="E10" s="61">
        <f>SUM(E11,E18,E26,E40,E60,E65,E54)</f>
        <v>60463.3</v>
      </c>
      <c r="F10" s="61">
        <f t="shared" ref="F10:G10" si="0">SUM(F11,F18,F26,F40,F60,F65,F54)</f>
        <v>60493.7</v>
      </c>
      <c r="G10" s="61">
        <f t="shared" si="0"/>
        <v>60526.2</v>
      </c>
    </row>
    <row r="11" spans="1:7" ht="38.25" customHeight="1">
      <c r="A11" s="34" t="s">
        <v>239</v>
      </c>
      <c r="B11" s="50" t="s">
        <v>240</v>
      </c>
      <c r="C11" s="50"/>
      <c r="D11" s="50"/>
      <c r="E11" s="61">
        <f>SUM(E13)</f>
        <v>1807</v>
      </c>
      <c r="F11" s="61">
        <f t="shared" ref="F11:G11" si="1">SUM(F13)</f>
        <v>1807</v>
      </c>
      <c r="G11" s="61">
        <f t="shared" si="1"/>
        <v>1807</v>
      </c>
    </row>
    <row r="12" spans="1:7" ht="32.25" customHeight="1">
      <c r="A12" s="34" t="s">
        <v>430</v>
      </c>
      <c r="B12" s="50" t="s">
        <v>240</v>
      </c>
      <c r="C12" s="50" t="s">
        <v>379</v>
      </c>
      <c r="D12" s="50"/>
      <c r="E12" s="61">
        <f>SUM(E13)</f>
        <v>1807</v>
      </c>
      <c r="F12" s="61">
        <f t="shared" ref="F12:G12" si="2">SUM(F13)</f>
        <v>1807</v>
      </c>
      <c r="G12" s="61">
        <f t="shared" si="2"/>
        <v>1807</v>
      </c>
    </row>
    <row r="13" spans="1:7" ht="22.5" customHeight="1">
      <c r="A13" s="196" t="s">
        <v>241</v>
      </c>
      <c r="B13" s="197" t="s">
        <v>240</v>
      </c>
      <c r="C13" s="197" t="s">
        <v>380</v>
      </c>
      <c r="D13" s="197"/>
      <c r="E13" s="198">
        <f>SUM(E14,E16)</f>
        <v>1807</v>
      </c>
      <c r="F13" s="198">
        <f t="shared" ref="F13:G13" si="3">SUM(F14,F16)</f>
        <v>1807</v>
      </c>
      <c r="G13" s="198">
        <f t="shared" si="3"/>
        <v>1807</v>
      </c>
    </row>
    <row r="14" spans="1:7" ht="30.75" customHeight="1">
      <c r="A14" s="196" t="s">
        <v>322</v>
      </c>
      <c r="B14" s="197" t="s">
        <v>240</v>
      </c>
      <c r="C14" s="197" t="s">
        <v>381</v>
      </c>
      <c r="D14" s="197"/>
      <c r="E14" s="198">
        <f>SUM(E15)</f>
        <v>1807</v>
      </c>
      <c r="F14" s="198">
        <f>SUM(F15)</f>
        <v>1807</v>
      </c>
      <c r="G14" s="198">
        <f>SUM(G15)</f>
        <v>1807</v>
      </c>
    </row>
    <row r="15" spans="1:7" ht="30" customHeight="1">
      <c r="A15" s="196" t="s">
        <v>324</v>
      </c>
      <c r="B15" s="197" t="s">
        <v>240</v>
      </c>
      <c r="C15" s="197" t="s">
        <v>381</v>
      </c>
      <c r="D15" s="197" t="s">
        <v>323</v>
      </c>
      <c r="E15" s="198">
        <v>1807</v>
      </c>
      <c r="F15" s="198">
        <v>1807</v>
      </c>
      <c r="G15" s="198">
        <v>1807</v>
      </c>
    </row>
    <row r="16" spans="1:7" ht="28.5" customHeight="1">
      <c r="A16" s="196" t="s">
        <v>296</v>
      </c>
      <c r="B16" s="197" t="s">
        <v>240</v>
      </c>
      <c r="C16" s="197" t="s">
        <v>382</v>
      </c>
      <c r="D16" s="197"/>
      <c r="E16" s="198">
        <f>E17</f>
        <v>0</v>
      </c>
      <c r="F16" s="198">
        <f>SUM(F17)</f>
        <v>0</v>
      </c>
      <c r="G16" s="198">
        <f>SUM(G17)</f>
        <v>0</v>
      </c>
    </row>
    <row r="17" spans="1:7" ht="32.25" customHeight="1">
      <c r="A17" s="196" t="s">
        <v>320</v>
      </c>
      <c r="B17" s="197" t="s">
        <v>240</v>
      </c>
      <c r="C17" s="197" t="s">
        <v>382</v>
      </c>
      <c r="D17" s="197" t="s">
        <v>319</v>
      </c>
      <c r="E17" s="198">
        <v>0</v>
      </c>
      <c r="F17" s="198">
        <v>0</v>
      </c>
      <c r="G17" s="198">
        <v>0</v>
      </c>
    </row>
    <row r="18" spans="1:7" ht="54.75" customHeight="1">
      <c r="A18" s="34" t="s">
        <v>316</v>
      </c>
      <c r="B18" s="50" t="s">
        <v>479</v>
      </c>
      <c r="C18" s="50"/>
      <c r="D18" s="50"/>
      <c r="E18" s="61">
        <f>SUM(E20)</f>
        <v>2091</v>
      </c>
      <c r="F18" s="61">
        <f t="shared" ref="F18:G18" si="4">SUM(F20)</f>
        <v>2091</v>
      </c>
      <c r="G18" s="61">
        <f t="shared" si="4"/>
        <v>2091</v>
      </c>
    </row>
    <row r="19" spans="1:7" ht="28.5" customHeight="1">
      <c r="A19" s="34" t="s">
        <v>430</v>
      </c>
      <c r="B19" s="50" t="s">
        <v>479</v>
      </c>
      <c r="C19" s="50" t="s">
        <v>379</v>
      </c>
      <c r="D19" s="50"/>
      <c r="E19" s="61">
        <f>SUM(E20)</f>
        <v>2091</v>
      </c>
      <c r="F19" s="61">
        <f t="shared" ref="F19:G19" si="5">SUM(F20)</f>
        <v>2091</v>
      </c>
      <c r="G19" s="61">
        <f t="shared" si="5"/>
        <v>2091</v>
      </c>
    </row>
    <row r="20" spans="1:7" ht="27" customHeight="1">
      <c r="A20" s="196" t="s">
        <v>478</v>
      </c>
      <c r="B20" s="197" t="s">
        <v>479</v>
      </c>
      <c r="C20" s="197" t="s">
        <v>383</v>
      </c>
      <c r="D20" s="197"/>
      <c r="E20" s="198">
        <f>SUM(E21,E23)+E25</f>
        <v>2091</v>
      </c>
      <c r="F20" s="198">
        <f t="shared" ref="F20:G20" si="6">SUM(F21,F23)+F25</f>
        <v>2091</v>
      </c>
      <c r="G20" s="198">
        <f t="shared" si="6"/>
        <v>2091</v>
      </c>
    </row>
    <row r="21" spans="1:7" ht="33" customHeight="1">
      <c r="A21" s="196" t="s">
        <v>322</v>
      </c>
      <c r="B21" s="197" t="s">
        <v>479</v>
      </c>
      <c r="C21" s="197" t="s">
        <v>384</v>
      </c>
      <c r="D21" s="197"/>
      <c r="E21" s="198">
        <f>SUM(E22)</f>
        <v>1591</v>
      </c>
      <c r="F21" s="198">
        <f t="shared" ref="F21:G21" si="7">SUM(F22)</f>
        <v>1591</v>
      </c>
      <c r="G21" s="198">
        <f t="shared" si="7"/>
        <v>1591</v>
      </c>
    </row>
    <row r="22" spans="1:7" ht="28.5" customHeight="1">
      <c r="A22" s="196" t="s">
        <v>324</v>
      </c>
      <c r="B22" s="197" t="s">
        <v>479</v>
      </c>
      <c r="C22" s="197" t="s">
        <v>384</v>
      </c>
      <c r="D22" s="197" t="s">
        <v>323</v>
      </c>
      <c r="E22" s="198">
        <v>1591</v>
      </c>
      <c r="F22" s="198">
        <v>1591</v>
      </c>
      <c r="G22" s="198">
        <v>1591</v>
      </c>
    </row>
    <row r="23" spans="1:7" ht="27.75" customHeight="1">
      <c r="A23" s="196" t="s">
        <v>296</v>
      </c>
      <c r="B23" s="197" t="s">
        <v>479</v>
      </c>
      <c r="C23" s="197" t="s">
        <v>385</v>
      </c>
      <c r="D23" s="197"/>
      <c r="E23" s="198">
        <f>E24</f>
        <v>500</v>
      </c>
      <c r="F23" s="198">
        <f t="shared" ref="F23:G23" si="8">F24</f>
        <v>500</v>
      </c>
      <c r="G23" s="198">
        <f t="shared" si="8"/>
        <v>500</v>
      </c>
    </row>
    <row r="24" spans="1:7" ht="30.75" customHeight="1">
      <c r="A24" s="196" t="s">
        <v>320</v>
      </c>
      <c r="B24" s="197" t="s">
        <v>479</v>
      </c>
      <c r="C24" s="197" t="s">
        <v>385</v>
      </c>
      <c r="D24" s="197" t="s">
        <v>319</v>
      </c>
      <c r="E24" s="198">
        <v>500</v>
      </c>
      <c r="F24" s="198">
        <v>500</v>
      </c>
      <c r="G24" s="198">
        <v>500</v>
      </c>
    </row>
    <row r="25" spans="1:7" ht="45.75" customHeight="1">
      <c r="A25" s="196" t="s">
        <v>891</v>
      </c>
      <c r="B25" s="199" t="s">
        <v>479</v>
      </c>
      <c r="C25" s="197" t="s">
        <v>890</v>
      </c>
      <c r="D25" s="197" t="s">
        <v>319</v>
      </c>
      <c r="E25" s="198">
        <v>0</v>
      </c>
      <c r="F25" s="198">
        <v>0</v>
      </c>
      <c r="G25" s="198">
        <v>0</v>
      </c>
    </row>
    <row r="26" spans="1:7" ht="42" customHeight="1">
      <c r="A26" s="34" t="s">
        <v>480</v>
      </c>
      <c r="B26" s="50" t="s">
        <v>481</v>
      </c>
      <c r="C26" s="50"/>
      <c r="D26" s="50"/>
      <c r="E26" s="61">
        <f>SUM(E27)</f>
        <v>41969</v>
      </c>
      <c r="F26" s="61">
        <f t="shared" ref="F26:G26" si="9">SUM(F27)</f>
        <v>41969</v>
      </c>
      <c r="G26" s="61">
        <f t="shared" si="9"/>
        <v>41969</v>
      </c>
    </row>
    <row r="27" spans="1:7" ht="31.5" customHeight="1">
      <c r="A27" s="34" t="s">
        <v>431</v>
      </c>
      <c r="B27" s="50" t="s">
        <v>481</v>
      </c>
      <c r="C27" s="50" t="s">
        <v>387</v>
      </c>
      <c r="D27" s="50"/>
      <c r="E27" s="61">
        <f>SUM(E28,E33)</f>
        <v>41969</v>
      </c>
      <c r="F27" s="61">
        <f t="shared" ref="F27:G27" si="10">SUM(F28,F33)</f>
        <v>41969</v>
      </c>
      <c r="G27" s="61">
        <f t="shared" si="10"/>
        <v>41969</v>
      </c>
    </row>
    <row r="28" spans="1:7" ht="41.25" customHeight="1">
      <c r="A28" s="196" t="s">
        <v>482</v>
      </c>
      <c r="B28" s="197" t="s">
        <v>481</v>
      </c>
      <c r="C28" s="197" t="s">
        <v>388</v>
      </c>
      <c r="D28" s="197"/>
      <c r="E28" s="198">
        <f>E29</f>
        <v>1249</v>
      </c>
      <c r="F28" s="198">
        <f t="shared" ref="F28:G28" si="11">F29</f>
        <v>1249</v>
      </c>
      <c r="G28" s="198">
        <f t="shared" si="11"/>
        <v>1249</v>
      </c>
    </row>
    <row r="29" spans="1:7" ht="33" customHeight="1">
      <c r="A29" s="196" t="s">
        <v>322</v>
      </c>
      <c r="B29" s="197" t="s">
        <v>481</v>
      </c>
      <c r="C29" s="197" t="s">
        <v>389</v>
      </c>
      <c r="D29" s="197"/>
      <c r="E29" s="198">
        <f>E30+E32</f>
        <v>1249</v>
      </c>
      <c r="F29" s="198">
        <f t="shared" ref="F29:G29" si="12">F30+F32</f>
        <v>1249</v>
      </c>
      <c r="G29" s="198">
        <f t="shared" si="12"/>
        <v>1249</v>
      </c>
    </row>
    <row r="30" spans="1:7" ht="32.25" customHeight="1">
      <c r="A30" s="196" t="s">
        <v>324</v>
      </c>
      <c r="B30" s="197" t="s">
        <v>481</v>
      </c>
      <c r="C30" s="197" t="s">
        <v>389</v>
      </c>
      <c r="D30" s="197" t="s">
        <v>323</v>
      </c>
      <c r="E30" s="198">
        <v>1249</v>
      </c>
      <c r="F30" s="198">
        <v>1249</v>
      </c>
      <c r="G30" s="198">
        <v>1249</v>
      </c>
    </row>
    <row r="31" spans="1:7" ht="42" customHeight="1">
      <c r="A31" s="196" t="s">
        <v>296</v>
      </c>
      <c r="B31" s="197" t="s">
        <v>481</v>
      </c>
      <c r="C31" s="197" t="s">
        <v>390</v>
      </c>
      <c r="D31" s="197"/>
      <c r="E31" s="198"/>
      <c r="F31" s="198"/>
      <c r="G31" s="198"/>
    </row>
    <row r="32" spans="1:7" ht="29.25" customHeight="1">
      <c r="A32" s="196" t="s">
        <v>324</v>
      </c>
      <c r="B32" s="197" t="s">
        <v>481</v>
      </c>
      <c r="C32" s="197" t="s">
        <v>390</v>
      </c>
      <c r="D32" s="197" t="s">
        <v>944</v>
      </c>
      <c r="E32" s="198">
        <v>0</v>
      </c>
      <c r="F32" s="198">
        <v>0</v>
      </c>
      <c r="G32" s="198">
        <v>0</v>
      </c>
    </row>
    <row r="33" spans="1:7" ht="23.25" customHeight="1">
      <c r="A33" s="196" t="s">
        <v>317</v>
      </c>
      <c r="B33" s="197" t="s">
        <v>481</v>
      </c>
      <c r="C33" s="197" t="s">
        <v>391</v>
      </c>
      <c r="D33" s="197"/>
      <c r="E33" s="61">
        <f>SUM(E34,E36)</f>
        <v>40720</v>
      </c>
      <c r="F33" s="61">
        <f t="shared" ref="F33:G33" si="13">SUM(F34,F36)</f>
        <v>40720</v>
      </c>
      <c r="G33" s="61">
        <f t="shared" si="13"/>
        <v>40720</v>
      </c>
    </row>
    <row r="34" spans="1:7" ht="29.25" customHeight="1">
      <c r="A34" s="196" t="s">
        <v>322</v>
      </c>
      <c r="B34" s="197" t="s">
        <v>481</v>
      </c>
      <c r="C34" s="197" t="s">
        <v>392</v>
      </c>
      <c r="D34" s="197"/>
      <c r="E34" s="198">
        <f>SUM(E35)</f>
        <v>30781</v>
      </c>
      <c r="F34" s="198">
        <f t="shared" ref="F34:G34" si="14">SUM(F35)</f>
        <v>30781</v>
      </c>
      <c r="G34" s="198">
        <f t="shared" si="14"/>
        <v>30781</v>
      </c>
    </row>
    <row r="35" spans="1:7" ht="32.25" customHeight="1">
      <c r="A35" s="196" t="s">
        <v>324</v>
      </c>
      <c r="B35" s="197" t="s">
        <v>481</v>
      </c>
      <c r="C35" s="197" t="s">
        <v>392</v>
      </c>
      <c r="D35" s="197" t="s">
        <v>323</v>
      </c>
      <c r="E35" s="198">
        <v>30781</v>
      </c>
      <c r="F35" s="198">
        <v>30781</v>
      </c>
      <c r="G35" s="198">
        <v>30781</v>
      </c>
    </row>
    <row r="36" spans="1:7" ht="30" customHeight="1">
      <c r="A36" s="196" t="s">
        <v>296</v>
      </c>
      <c r="B36" s="197" t="s">
        <v>481</v>
      </c>
      <c r="C36" s="197" t="s">
        <v>393</v>
      </c>
      <c r="D36" s="197"/>
      <c r="E36" s="200">
        <f>E37+E39+E38</f>
        <v>9939</v>
      </c>
      <c r="F36" s="200">
        <f t="shared" ref="F36:G36" si="15">F37+F39+F38</f>
        <v>9939</v>
      </c>
      <c r="G36" s="200">
        <f t="shared" si="15"/>
        <v>9939</v>
      </c>
    </row>
    <row r="37" spans="1:7" ht="30.75" customHeight="1">
      <c r="A37" s="196" t="s">
        <v>320</v>
      </c>
      <c r="B37" s="197" t="s">
        <v>481</v>
      </c>
      <c r="C37" s="197" t="s">
        <v>393</v>
      </c>
      <c r="D37" s="197" t="s">
        <v>319</v>
      </c>
      <c r="E37" s="198">
        <v>8000</v>
      </c>
      <c r="F37" s="198">
        <v>8000</v>
      </c>
      <c r="G37" s="198">
        <v>8000</v>
      </c>
    </row>
    <row r="38" spans="1:7" ht="33" customHeight="1">
      <c r="A38" s="196" t="s">
        <v>320</v>
      </c>
      <c r="B38" s="197" t="s">
        <v>481</v>
      </c>
      <c r="C38" s="197" t="s">
        <v>393</v>
      </c>
      <c r="D38" s="197" t="s">
        <v>990</v>
      </c>
      <c r="E38" s="198">
        <v>1557</v>
      </c>
      <c r="F38" s="198">
        <v>1557</v>
      </c>
      <c r="G38" s="198">
        <v>1557</v>
      </c>
    </row>
    <row r="39" spans="1:7" ht="21.75" customHeight="1">
      <c r="A39" s="196" t="s">
        <v>42</v>
      </c>
      <c r="B39" s="197" t="s">
        <v>481</v>
      </c>
      <c r="C39" s="197" t="s">
        <v>393</v>
      </c>
      <c r="D39" s="197" t="s">
        <v>335</v>
      </c>
      <c r="E39" s="198">
        <v>382</v>
      </c>
      <c r="F39" s="198">
        <v>382</v>
      </c>
      <c r="G39" s="198">
        <v>382</v>
      </c>
    </row>
    <row r="40" spans="1:7" ht="44.25" customHeight="1">
      <c r="A40" s="201" t="s">
        <v>501</v>
      </c>
      <c r="B40" s="50" t="s">
        <v>483</v>
      </c>
      <c r="C40" s="50"/>
      <c r="D40" s="50"/>
      <c r="E40" s="61">
        <f>SUM(E42,E48)</f>
        <v>10462</v>
      </c>
      <c r="F40" s="61">
        <f>SUM(F42,F48)</f>
        <v>10462</v>
      </c>
      <c r="G40" s="61">
        <f>SUM(G42,G48)</f>
        <v>10462</v>
      </c>
    </row>
    <row r="41" spans="1:7" ht="30" customHeight="1">
      <c r="A41" s="34" t="s">
        <v>429</v>
      </c>
      <c r="B41" s="50" t="s">
        <v>483</v>
      </c>
      <c r="C41" s="50" t="s">
        <v>387</v>
      </c>
      <c r="D41" s="50"/>
      <c r="E41" s="61">
        <f>SUM(E42)</f>
        <v>8457</v>
      </c>
      <c r="F41" s="61">
        <f>SUM(F42)</f>
        <v>8457</v>
      </c>
      <c r="G41" s="61">
        <f>SUM(G42)</f>
        <v>8457</v>
      </c>
    </row>
    <row r="42" spans="1:7" ht="29.25" customHeight="1">
      <c r="A42" s="202" t="s">
        <v>326</v>
      </c>
      <c r="B42" s="197" t="s">
        <v>483</v>
      </c>
      <c r="C42" s="197" t="s">
        <v>412</v>
      </c>
      <c r="D42" s="197"/>
      <c r="E42" s="198">
        <f>SUM(E43,E45)</f>
        <v>8457</v>
      </c>
      <c r="F42" s="198">
        <f>SUM(F43,F45)</f>
        <v>8457</v>
      </c>
      <c r="G42" s="198">
        <f>SUM(G43,G45)</f>
        <v>8457</v>
      </c>
    </row>
    <row r="43" spans="1:7" ht="27.75" customHeight="1">
      <c r="A43" s="196" t="s">
        <v>322</v>
      </c>
      <c r="B43" s="197" t="s">
        <v>483</v>
      </c>
      <c r="C43" s="197" t="s">
        <v>413</v>
      </c>
      <c r="D43" s="197"/>
      <c r="E43" s="198">
        <f>SUM(E44)</f>
        <v>7747</v>
      </c>
      <c r="F43" s="198">
        <f>SUM(F44)</f>
        <v>7747</v>
      </c>
      <c r="G43" s="198">
        <f>SUM(G44)</f>
        <v>7747</v>
      </c>
    </row>
    <row r="44" spans="1:7" ht="26.25" customHeight="1">
      <c r="A44" s="196" t="s">
        <v>324</v>
      </c>
      <c r="B44" s="197" t="s">
        <v>483</v>
      </c>
      <c r="C44" s="197" t="s">
        <v>413</v>
      </c>
      <c r="D44" s="197" t="s">
        <v>323</v>
      </c>
      <c r="E44" s="198">
        <v>7747</v>
      </c>
      <c r="F44" s="198">
        <v>7747</v>
      </c>
      <c r="G44" s="198">
        <v>7747</v>
      </c>
    </row>
    <row r="45" spans="1:7" ht="30.75" customHeight="1">
      <c r="A45" s="196" t="s">
        <v>296</v>
      </c>
      <c r="B45" s="197" t="s">
        <v>483</v>
      </c>
      <c r="C45" s="197" t="s">
        <v>414</v>
      </c>
      <c r="D45" s="197"/>
      <c r="E45" s="198">
        <f>E46+E47</f>
        <v>710</v>
      </c>
      <c r="F45" s="198">
        <f>F46+F47</f>
        <v>710</v>
      </c>
      <c r="G45" s="198">
        <f>G46+G47</f>
        <v>710</v>
      </c>
    </row>
    <row r="46" spans="1:7" ht="20.100000000000001" customHeight="1">
      <c r="A46" s="196" t="s">
        <v>320</v>
      </c>
      <c r="B46" s="197" t="s">
        <v>483</v>
      </c>
      <c r="C46" s="197" t="s">
        <v>414</v>
      </c>
      <c r="D46" s="197" t="s">
        <v>319</v>
      </c>
      <c r="E46" s="198">
        <v>700</v>
      </c>
      <c r="F46" s="198">
        <v>700</v>
      </c>
      <c r="G46" s="198">
        <v>700</v>
      </c>
    </row>
    <row r="47" spans="1:7" ht="30" customHeight="1">
      <c r="A47" s="196" t="s">
        <v>42</v>
      </c>
      <c r="B47" s="197" t="s">
        <v>483</v>
      </c>
      <c r="C47" s="197" t="s">
        <v>414</v>
      </c>
      <c r="D47" s="197" t="s">
        <v>335</v>
      </c>
      <c r="E47" s="198">
        <v>10</v>
      </c>
      <c r="F47" s="198">
        <v>10</v>
      </c>
      <c r="G47" s="198">
        <v>10</v>
      </c>
    </row>
    <row r="48" spans="1:7" ht="28.5" customHeight="1">
      <c r="A48" s="34" t="s">
        <v>428</v>
      </c>
      <c r="B48" s="50" t="s">
        <v>483</v>
      </c>
      <c r="C48" s="50" t="s">
        <v>64</v>
      </c>
      <c r="D48" s="197"/>
      <c r="E48" s="61">
        <f>SUM(E49)</f>
        <v>2005</v>
      </c>
      <c r="F48" s="61">
        <f>SUM(F49)</f>
        <v>2005</v>
      </c>
      <c r="G48" s="61">
        <f>SUM(G49)</f>
        <v>2005</v>
      </c>
    </row>
    <row r="49" spans="1:7" ht="31.5" customHeight="1">
      <c r="A49" s="196" t="s">
        <v>327</v>
      </c>
      <c r="B49" s="197" t="s">
        <v>483</v>
      </c>
      <c r="C49" s="197" t="s">
        <v>394</v>
      </c>
      <c r="D49" s="197"/>
      <c r="E49" s="198">
        <f>SUM(E51,E53)</f>
        <v>2005</v>
      </c>
      <c r="F49" s="198">
        <f>SUM(F51,F53)</f>
        <v>2005</v>
      </c>
      <c r="G49" s="198">
        <f>SUM(G51,G53)</f>
        <v>2005</v>
      </c>
    </row>
    <row r="50" spans="1:7" ht="33" customHeight="1">
      <c r="A50" s="196" t="s">
        <v>322</v>
      </c>
      <c r="B50" s="197" t="s">
        <v>483</v>
      </c>
      <c r="C50" s="197" t="s">
        <v>395</v>
      </c>
      <c r="D50" s="197"/>
      <c r="E50" s="198">
        <f>SUM(E51)</f>
        <v>1505</v>
      </c>
      <c r="F50" s="198">
        <f>SUM(F51)</f>
        <v>1505</v>
      </c>
      <c r="G50" s="198">
        <f>SUM(G51)</f>
        <v>1505</v>
      </c>
    </row>
    <row r="51" spans="1:7" ht="29.25" customHeight="1">
      <c r="A51" s="196" t="s">
        <v>324</v>
      </c>
      <c r="B51" s="197" t="s">
        <v>483</v>
      </c>
      <c r="C51" s="197" t="s">
        <v>395</v>
      </c>
      <c r="D51" s="197" t="s">
        <v>323</v>
      </c>
      <c r="E51" s="198">
        <v>1505</v>
      </c>
      <c r="F51" s="198">
        <v>1505</v>
      </c>
      <c r="G51" s="198">
        <v>1505</v>
      </c>
    </row>
    <row r="52" spans="1:7" ht="27" customHeight="1">
      <c r="A52" s="196" t="s">
        <v>296</v>
      </c>
      <c r="B52" s="197" t="s">
        <v>483</v>
      </c>
      <c r="C52" s="197" t="s">
        <v>643</v>
      </c>
      <c r="D52" s="197"/>
      <c r="E52" s="198">
        <f>E53</f>
        <v>500</v>
      </c>
      <c r="F52" s="198">
        <f>F53</f>
        <v>500</v>
      </c>
      <c r="G52" s="198">
        <f>G53</f>
        <v>500</v>
      </c>
    </row>
    <row r="53" spans="1:7" ht="33.75" customHeight="1">
      <c r="A53" s="196" t="s">
        <v>320</v>
      </c>
      <c r="B53" s="197" t="s">
        <v>483</v>
      </c>
      <c r="C53" s="197" t="s">
        <v>643</v>
      </c>
      <c r="D53" s="197" t="s">
        <v>319</v>
      </c>
      <c r="E53" s="198">
        <v>500</v>
      </c>
      <c r="F53" s="198">
        <v>500</v>
      </c>
      <c r="G53" s="198">
        <v>500</v>
      </c>
    </row>
    <row r="54" spans="1:7" ht="30" customHeight="1">
      <c r="A54" s="203" t="s">
        <v>88</v>
      </c>
      <c r="B54" s="50" t="s">
        <v>87</v>
      </c>
      <c r="C54" s="50"/>
      <c r="D54" s="197"/>
      <c r="E54" s="61">
        <f>SUM(E55)</f>
        <v>700</v>
      </c>
      <c r="F54" s="61">
        <f>SUM(F55)</f>
        <v>700</v>
      </c>
      <c r="G54" s="61">
        <f>SUM(G55)</f>
        <v>700</v>
      </c>
    </row>
    <row r="55" spans="1:7" ht="30" customHeight="1">
      <c r="A55" s="204" t="s">
        <v>689</v>
      </c>
      <c r="B55" s="197" t="s">
        <v>87</v>
      </c>
      <c r="C55" s="197" t="s">
        <v>396</v>
      </c>
      <c r="D55" s="197"/>
      <c r="E55" s="198">
        <f>SUM(E56,E58)</f>
        <v>700</v>
      </c>
      <c r="F55" s="198">
        <f>SUM(F56,F58)</f>
        <v>700</v>
      </c>
      <c r="G55" s="198">
        <f>SUM(G56,G58)</f>
        <v>700</v>
      </c>
    </row>
    <row r="56" spans="1:7" ht="30" customHeight="1">
      <c r="A56" s="204" t="s">
        <v>690</v>
      </c>
      <c r="B56" s="197" t="s">
        <v>87</v>
      </c>
      <c r="C56" s="197" t="s">
        <v>691</v>
      </c>
      <c r="D56" s="50"/>
      <c r="E56" s="198">
        <f>E57</f>
        <v>0</v>
      </c>
      <c r="F56" s="198"/>
      <c r="G56" s="198"/>
    </row>
    <row r="57" spans="1:7" ht="33" customHeight="1">
      <c r="A57" s="196" t="s">
        <v>320</v>
      </c>
      <c r="B57" s="197" t="s">
        <v>87</v>
      </c>
      <c r="C57" s="197" t="s">
        <v>641</v>
      </c>
      <c r="D57" s="197" t="s">
        <v>319</v>
      </c>
      <c r="E57" s="198"/>
      <c r="F57" s="198"/>
      <c r="G57" s="198"/>
    </row>
    <row r="58" spans="1:7" ht="33.75" customHeight="1">
      <c r="A58" s="196" t="s">
        <v>688</v>
      </c>
      <c r="B58" s="197" t="s">
        <v>87</v>
      </c>
      <c r="C58" s="197" t="s">
        <v>692</v>
      </c>
      <c r="D58" s="197"/>
      <c r="E58" s="198">
        <f>E59</f>
        <v>700</v>
      </c>
      <c r="F58" s="198">
        <f>F59</f>
        <v>700</v>
      </c>
      <c r="G58" s="198">
        <f>G59</f>
        <v>700</v>
      </c>
    </row>
    <row r="59" spans="1:7" ht="33" customHeight="1">
      <c r="A59" s="196" t="s">
        <v>320</v>
      </c>
      <c r="B59" s="197" t="s">
        <v>87</v>
      </c>
      <c r="C59" s="197" t="s">
        <v>641</v>
      </c>
      <c r="D59" s="197" t="s">
        <v>319</v>
      </c>
      <c r="E59" s="198">
        <v>700</v>
      </c>
      <c r="F59" s="198">
        <v>700</v>
      </c>
      <c r="G59" s="198">
        <v>700</v>
      </c>
    </row>
    <row r="60" spans="1:7" ht="20.25" customHeight="1">
      <c r="A60" s="34" t="s">
        <v>41</v>
      </c>
      <c r="B60" s="50" t="s">
        <v>484</v>
      </c>
      <c r="C60" s="50"/>
      <c r="D60" s="50"/>
      <c r="E60" s="61">
        <f>E61</f>
        <v>3000</v>
      </c>
      <c r="F60" s="61">
        <v>3000</v>
      </c>
      <c r="G60" s="61">
        <v>3000</v>
      </c>
    </row>
    <row r="61" spans="1:7" ht="17.25" customHeight="1">
      <c r="A61" s="196" t="s">
        <v>19</v>
      </c>
      <c r="B61" s="197" t="s">
        <v>484</v>
      </c>
      <c r="C61" s="197" t="s">
        <v>397</v>
      </c>
      <c r="D61" s="197"/>
      <c r="E61" s="198">
        <f>E62</f>
        <v>3000</v>
      </c>
      <c r="F61" s="198">
        <v>3000</v>
      </c>
      <c r="G61" s="198">
        <v>3000</v>
      </c>
    </row>
    <row r="62" spans="1:7" ht="20.25" customHeight="1">
      <c r="A62" s="196" t="s">
        <v>41</v>
      </c>
      <c r="B62" s="197" t="s">
        <v>484</v>
      </c>
      <c r="C62" s="197" t="s">
        <v>398</v>
      </c>
      <c r="D62" s="197"/>
      <c r="E62" s="198">
        <f>E63</f>
        <v>3000</v>
      </c>
      <c r="F62" s="198">
        <f>F63</f>
        <v>3000</v>
      </c>
      <c r="G62" s="198">
        <f>G63</f>
        <v>3000</v>
      </c>
    </row>
    <row r="63" spans="1:7" ht="21.75" customHeight="1">
      <c r="A63" s="196" t="s">
        <v>485</v>
      </c>
      <c r="B63" s="197" t="s">
        <v>484</v>
      </c>
      <c r="C63" s="197" t="s">
        <v>399</v>
      </c>
      <c r="D63" s="197"/>
      <c r="E63" s="198">
        <f>E64</f>
        <v>3000</v>
      </c>
      <c r="F63" s="198">
        <v>3000</v>
      </c>
      <c r="G63" s="198">
        <v>3000</v>
      </c>
    </row>
    <row r="64" spans="1:7" ht="20.25" customHeight="1">
      <c r="A64" s="205" t="s">
        <v>160</v>
      </c>
      <c r="B64" s="197" t="s">
        <v>484</v>
      </c>
      <c r="C64" s="197" t="s">
        <v>399</v>
      </c>
      <c r="D64" s="197" t="s">
        <v>158</v>
      </c>
      <c r="E64" s="198">
        <v>3000</v>
      </c>
      <c r="F64" s="198">
        <v>3000</v>
      </c>
      <c r="G64" s="198">
        <v>3000</v>
      </c>
    </row>
    <row r="65" spans="1:7" ht="27.75" customHeight="1">
      <c r="A65" s="206" t="s">
        <v>358</v>
      </c>
      <c r="B65" s="50" t="s">
        <v>230</v>
      </c>
      <c r="C65" s="50"/>
      <c r="D65" s="50"/>
      <c r="E65" s="61">
        <f>SUM(E67)</f>
        <v>434.3</v>
      </c>
      <c r="F65" s="61">
        <f>SUM(F67)</f>
        <v>464.7</v>
      </c>
      <c r="G65" s="61">
        <f>SUM(G67)</f>
        <v>497.2</v>
      </c>
    </row>
    <row r="66" spans="1:7" ht="30" customHeight="1">
      <c r="A66" s="34" t="s">
        <v>428</v>
      </c>
      <c r="B66" s="197" t="s">
        <v>230</v>
      </c>
      <c r="C66" s="197" t="s">
        <v>400</v>
      </c>
      <c r="D66" s="197"/>
      <c r="E66" s="198">
        <f t="shared" ref="E66:G67" si="16">E67</f>
        <v>434.3</v>
      </c>
      <c r="F66" s="198">
        <f t="shared" si="16"/>
        <v>464.7</v>
      </c>
      <c r="G66" s="198">
        <f t="shared" si="16"/>
        <v>497.2</v>
      </c>
    </row>
    <row r="67" spans="1:7" ht="26.25" customHeight="1">
      <c r="A67" s="205" t="s">
        <v>328</v>
      </c>
      <c r="B67" s="197" t="s">
        <v>230</v>
      </c>
      <c r="C67" s="197" t="s">
        <v>401</v>
      </c>
      <c r="D67" s="197"/>
      <c r="E67" s="198">
        <f t="shared" si="16"/>
        <v>434.3</v>
      </c>
      <c r="F67" s="198">
        <f t="shared" si="16"/>
        <v>464.7</v>
      </c>
      <c r="G67" s="198">
        <f t="shared" si="16"/>
        <v>497.2</v>
      </c>
    </row>
    <row r="68" spans="1:7" ht="39.75" customHeight="1">
      <c r="A68" s="196" t="s">
        <v>439</v>
      </c>
      <c r="B68" s="197" t="s">
        <v>230</v>
      </c>
      <c r="C68" s="197" t="s">
        <v>402</v>
      </c>
      <c r="D68" s="197"/>
      <c r="E68" s="198">
        <f>E69+E70</f>
        <v>434.3</v>
      </c>
      <c r="F68" s="198">
        <f>F69+F70</f>
        <v>464.7</v>
      </c>
      <c r="G68" s="198">
        <f>G69+G70</f>
        <v>497.2</v>
      </c>
    </row>
    <row r="69" spans="1:7" ht="33" customHeight="1">
      <c r="A69" s="196" t="s">
        <v>324</v>
      </c>
      <c r="B69" s="197" t="s">
        <v>230</v>
      </c>
      <c r="C69" s="197" t="s">
        <v>403</v>
      </c>
      <c r="D69" s="197" t="s">
        <v>323</v>
      </c>
      <c r="E69" s="198">
        <v>320</v>
      </c>
      <c r="F69" s="198">
        <v>320</v>
      </c>
      <c r="G69" s="198">
        <v>320</v>
      </c>
    </row>
    <row r="70" spans="1:7" ht="32.25" customHeight="1">
      <c r="A70" s="196" t="s">
        <v>320</v>
      </c>
      <c r="B70" s="197" t="s">
        <v>230</v>
      </c>
      <c r="C70" s="197" t="s">
        <v>403</v>
      </c>
      <c r="D70" s="197" t="s">
        <v>319</v>
      </c>
      <c r="E70" s="198">
        <v>114.3</v>
      </c>
      <c r="F70" s="198">
        <v>144.69999999999999</v>
      </c>
      <c r="G70" s="198">
        <v>177.2</v>
      </c>
    </row>
    <row r="71" spans="1:7" ht="20.25" customHeight="1">
      <c r="A71" s="206" t="s">
        <v>488</v>
      </c>
      <c r="B71" s="50" t="s">
        <v>489</v>
      </c>
      <c r="C71" s="50"/>
      <c r="D71" s="50"/>
      <c r="E71" s="61">
        <f>SUM(E72)</f>
        <v>3743.1</v>
      </c>
      <c r="F71" s="61">
        <f>SUM(F72)</f>
        <v>4116.1000000000004</v>
      </c>
      <c r="G71" s="61">
        <f>SUM(G72)</f>
        <v>4495.2</v>
      </c>
    </row>
    <row r="72" spans="1:7" ht="20.25" customHeight="1">
      <c r="A72" s="205" t="s">
        <v>19</v>
      </c>
      <c r="B72" s="197" t="s">
        <v>490</v>
      </c>
      <c r="C72" s="197" t="s">
        <v>522</v>
      </c>
      <c r="D72" s="197"/>
      <c r="E72" s="198">
        <f>E73+E76</f>
        <v>3743.1</v>
      </c>
      <c r="F72" s="198">
        <f>F73+F76</f>
        <v>4116.1000000000004</v>
      </c>
      <c r="G72" s="198">
        <f>G73+G76</f>
        <v>4495.2</v>
      </c>
    </row>
    <row r="73" spans="1:7" ht="21.75" customHeight="1">
      <c r="A73" s="205" t="s">
        <v>149</v>
      </c>
      <c r="B73" s="197" t="s">
        <v>490</v>
      </c>
      <c r="C73" s="197" t="s">
        <v>415</v>
      </c>
      <c r="D73" s="197"/>
      <c r="E73" s="198">
        <f t="shared" ref="E73:G74" si="17">E74</f>
        <v>2167</v>
      </c>
      <c r="F73" s="198">
        <f t="shared" si="17"/>
        <v>2347</v>
      </c>
      <c r="G73" s="198">
        <f t="shared" si="17"/>
        <v>2432</v>
      </c>
    </row>
    <row r="74" spans="1:7" ht="18.75" customHeight="1">
      <c r="A74" s="205" t="s">
        <v>333</v>
      </c>
      <c r="B74" s="197" t="s">
        <v>490</v>
      </c>
      <c r="C74" s="197" t="s">
        <v>523</v>
      </c>
      <c r="D74" s="197"/>
      <c r="E74" s="198">
        <f t="shared" si="17"/>
        <v>2167</v>
      </c>
      <c r="F74" s="198">
        <f t="shared" si="17"/>
        <v>2347</v>
      </c>
      <c r="G74" s="198">
        <f t="shared" si="17"/>
        <v>2432</v>
      </c>
    </row>
    <row r="75" spans="1:7" ht="19.5" customHeight="1">
      <c r="A75" s="205" t="s">
        <v>163</v>
      </c>
      <c r="B75" s="197" t="s">
        <v>490</v>
      </c>
      <c r="C75" s="197" t="s">
        <v>523</v>
      </c>
      <c r="D75" s="197" t="s">
        <v>164</v>
      </c>
      <c r="E75" s="198">
        <v>2167</v>
      </c>
      <c r="F75" s="198">
        <v>2347</v>
      </c>
      <c r="G75" s="198">
        <v>2432</v>
      </c>
    </row>
    <row r="76" spans="1:7" ht="25.5" customHeight="1">
      <c r="A76" s="205" t="s">
        <v>150</v>
      </c>
      <c r="B76" s="197" t="s">
        <v>490</v>
      </c>
      <c r="C76" s="197" t="s">
        <v>524</v>
      </c>
      <c r="D76" s="197"/>
      <c r="E76" s="198">
        <f t="shared" ref="E76:G77" si="18">E77</f>
        <v>1576.1</v>
      </c>
      <c r="F76" s="198">
        <f t="shared" si="18"/>
        <v>1769.1</v>
      </c>
      <c r="G76" s="198">
        <f t="shared" si="18"/>
        <v>2063.1999999999998</v>
      </c>
    </row>
    <row r="77" spans="1:7" ht="38.25" customHeight="1">
      <c r="A77" s="205" t="s">
        <v>333</v>
      </c>
      <c r="B77" s="197" t="s">
        <v>490</v>
      </c>
      <c r="C77" s="197" t="s">
        <v>525</v>
      </c>
      <c r="D77" s="197"/>
      <c r="E77" s="198">
        <f t="shared" si="18"/>
        <v>1576.1</v>
      </c>
      <c r="F77" s="198">
        <f t="shared" si="18"/>
        <v>1769.1</v>
      </c>
      <c r="G77" s="198">
        <f t="shared" si="18"/>
        <v>2063.1999999999998</v>
      </c>
    </row>
    <row r="78" spans="1:7" ht="19.5" customHeight="1">
      <c r="A78" s="205" t="s">
        <v>163</v>
      </c>
      <c r="B78" s="197" t="s">
        <v>490</v>
      </c>
      <c r="C78" s="197" t="s">
        <v>525</v>
      </c>
      <c r="D78" s="197" t="s">
        <v>164</v>
      </c>
      <c r="E78" s="207">
        <v>1576.1</v>
      </c>
      <c r="F78" s="207">
        <v>1769.1</v>
      </c>
      <c r="G78" s="207">
        <v>2063.1999999999998</v>
      </c>
    </row>
    <row r="79" spans="1:7" ht="34.5" customHeight="1">
      <c r="A79" s="206" t="s">
        <v>264</v>
      </c>
      <c r="B79" s="50" t="s">
        <v>265</v>
      </c>
      <c r="C79" s="50"/>
      <c r="D79" s="50"/>
      <c r="E79" s="61">
        <f>E80+E88</f>
        <v>8820</v>
      </c>
      <c r="F79" s="61">
        <f t="shared" ref="F79:G79" si="19">F80+F88</f>
        <v>8820</v>
      </c>
      <c r="G79" s="61">
        <f t="shared" si="19"/>
        <v>8820</v>
      </c>
    </row>
    <row r="80" spans="1:7" ht="42.75" customHeight="1">
      <c r="A80" s="206" t="s">
        <v>251</v>
      </c>
      <c r="B80" s="50" t="s">
        <v>321</v>
      </c>
      <c r="C80" s="50"/>
      <c r="D80" s="50"/>
      <c r="E80" s="61">
        <f>E81</f>
        <v>8170</v>
      </c>
      <c r="F80" s="61">
        <f>SUM(F82)</f>
        <v>8170</v>
      </c>
      <c r="G80" s="61">
        <f>SUM(G82)</f>
        <v>8170</v>
      </c>
    </row>
    <row r="81" spans="1:7" ht="45" customHeight="1">
      <c r="A81" s="206" t="s">
        <v>1070</v>
      </c>
      <c r="B81" s="50" t="s">
        <v>321</v>
      </c>
      <c r="C81" s="50" t="s">
        <v>420</v>
      </c>
      <c r="D81" s="197"/>
      <c r="E81" s="198">
        <f>SUM(E83)</f>
        <v>8170</v>
      </c>
      <c r="F81" s="198">
        <f>SUM(F82)</f>
        <v>8170</v>
      </c>
      <c r="G81" s="198">
        <f>SUM(G82)</f>
        <v>8170</v>
      </c>
    </row>
    <row r="82" spans="1:7" ht="28.5" customHeight="1">
      <c r="A82" s="208" t="s">
        <v>561</v>
      </c>
      <c r="B82" s="197" t="s">
        <v>321</v>
      </c>
      <c r="C82" s="197" t="s">
        <v>568</v>
      </c>
      <c r="D82" s="197"/>
      <c r="E82" s="198">
        <f>E83</f>
        <v>8170</v>
      </c>
      <c r="F82" s="198">
        <f>SUM(F83)</f>
        <v>8170</v>
      </c>
      <c r="G82" s="198">
        <f>SUM(G83)</f>
        <v>8170</v>
      </c>
    </row>
    <row r="83" spans="1:7" ht="31.5" customHeight="1">
      <c r="A83" s="204" t="s">
        <v>299</v>
      </c>
      <c r="B83" s="197" t="s">
        <v>321</v>
      </c>
      <c r="C83" s="197" t="s">
        <v>569</v>
      </c>
      <c r="D83" s="197"/>
      <c r="E83" s="198">
        <f>SUM(E84,E85,E87)</f>
        <v>8170</v>
      </c>
      <c r="F83" s="198">
        <f t="shared" ref="F83:G83" si="20">SUM(F84,F85,F87)</f>
        <v>8170</v>
      </c>
      <c r="G83" s="198">
        <f t="shared" si="20"/>
        <v>8170</v>
      </c>
    </row>
    <row r="84" spans="1:7" ht="15.75" customHeight="1">
      <c r="A84" s="196" t="s">
        <v>247</v>
      </c>
      <c r="B84" s="197" t="s">
        <v>321</v>
      </c>
      <c r="C84" s="197" t="s">
        <v>569</v>
      </c>
      <c r="D84" s="197" t="s">
        <v>244</v>
      </c>
      <c r="E84" s="198">
        <v>6453</v>
      </c>
      <c r="F84" s="198">
        <v>6453</v>
      </c>
      <c r="G84" s="198">
        <v>6453</v>
      </c>
    </row>
    <row r="85" spans="1:7" ht="18" customHeight="1">
      <c r="A85" s="196" t="s">
        <v>320</v>
      </c>
      <c r="B85" s="209" t="s">
        <v>321</v>
      </c>
      <c r="C85" s="197" t="s">
        <v>569</v>
      </c>
      <c r="D85" s="209" t="s">
        <v>319</v>
      </c>
      <c r="E85" s="210">
        <v>1697</v>
      </c>
      <c r="F85" s="210">
        <v>1697</v>
      </c>
      <c r="G85" s="210">
        <v>1697</v>
      </c>
    </row>
    <row r="86" spans="1:7" ht="25.5" customHeight="1">
      <c r="A86" s="196" t="s">
        <v>320</v>
      </c>
      <c r="B86" s="209" t="s">
        <v>321</v>
      </c>
      <c r="C86" s="197" t="s">
        <v>569</v>
      </c>
      <c r="D86" s="209" t="s">
        <v>990</v>
      </c>
      <c r="E86" s="210">
        <v>262</v>
      </c>
      <c r="F86" s="210">
        <v>262</v>
      </c>
      <c r="G86" s="210">
        <v>262</v>
      </c>
    </row>
    <row r="87" spans="1:7" ht="20.25" customHeight="1">
      <c r="A87" s="196" t="s">
        <v>42</v>
      </c>
      <c r="B87" s="209" t="s">
        <v>321</v>
      </c>
      <c r="C87" s="197" t="s">
        <v>569</v>
      </c>
      <c r="D87" s="209" t="s">
        <v>335</v>
      </c>
      <c r="E87" s="210">
        <v>20</v>
      </c>
      <c r="F87" s="210">
        <v>20</v>
      </c>
      <c r="G87" s="210">
        <v>20</v>
      </c>
    </row>
    <row r="88" spans="1:7" ht="30" customHeight="1">
      <c r="A88" s="34" t="s">
        <v>713</v>
      </c>
      <c r="B88" s="211" t="s">
        <v>116</v>
      </c>
      <c r="C88" s="50" t="s">
        <v>714</v>
      </c>
      <c r="D88" s="209"/>
      <c r="E88" s="212">
        <f>SUM(E89,E93,E97,E101)</f>
        <v>650</v>
      </c>
      <c r="F88" s="212">
        <f>SUM(F89,F93,F97,F101)</f>
        <v>650</v>
      </c>
      <c r="G88" s="212">
        <f>SUM(G89,G93,G97,G101)</f>
        <v>650</v>
      </c>
    </row>
    <row r="89" spans="1:7" ht="51" customHeight="1">
      <c r="A89" s="213" t="s">
        <v>1071</v>
      </c>
      <c r="B89" s="50" t="s">
        <v>116</v>
      </c>
      <c r="C89" s="50" t="s">
        <v>404</v>
      </c>
      <c r="D89" s="50"/>
      <c r="E89" s="61">
        <f>SUM(E91)</f>
        <v>472</v>
      </c>
      <c r="F89" s="61">
        <f>SUM(F91)</f>
        <v>472</v>
      </c>
      <c r="G89" s="61">
        <f>SUM(G91)</f>
        <v>472</v>
      </c>
    </row>
    <row r="90" spans="1:7" ht="33.75" customHeight="1">
      <c r="A90" s="208" t="s">
        <v>558</v>
      </c>
      <c r="B90" s="197" t="s">
        <v>116</v>
      </c>
      <c r="C90" s="197" t="s">
        <v>570</v>
      </c>
      <c r="D90" s="50"/>
      <c r="E90" s="198">
        <f t="shared" ref="E90:G91" si="21">SUM(E91)</f>
        <v>472</v>
      </c>
      <c r="F90" s="198">
        <f t="shared" si="21"/>
        <v>472</v>
      </c>
      <c r="G90" s="198">
        <f t="shared" si="21"/>
        <v>472</v>
      </c>
    </row>
    <row r="91" spans="1:7" ht="54" customHeight="1">
      <c r="A91" s="208" t="s">
        <v>966</v>
      </c>
      <c r="B91" s="197" t="s">
        <v>116</v>
      </c>
      <c r="C91" s="197" t="s">
        <v>571</v>
      </c>
      <c r="D91" s="197"/>
      <c r="E91" s="198">
        <f t="shared" si="21"/>
        <v>472</v>
      </c>
      <c r="F91" s="198">
        <f t="shared" si="21"/>
        <v>472</v>
      </c>
      <c r="G91" s="198">
        <f t="shared" si="21"/>
        <v>472</v>
      </c>
    </row>
    <row r="92" spans="1:7" ht="29.25" customHeight="1">
      <c r="A92" s="196" t="s">
        <v>320</v>
      </c>
      <c r="B92" s="197" t="s">
        <v>116</v>
      </c>
      <c r="C92" s="197" t="s">
        <v>571</v>
      </c>
      <c r="D92" s="197" t="s">
        <v>319</v>
      </c>
      <c r="E92" s="198">
        <v>472</v>
      </c>
      <c r="F92" s="198">
        <v>472</v>
      </c>
      <c r="G92" s="198">
        <v>472</v>
      </c>
    </row>
    <row r="93" spans="1:7" ht="55.5" customHeight="1">
      <c r="A93" s="213" t="s">
        <v>1072</v>
      </c>
      <c r="B93" s="50" t="s">
        <v>116</v>
      </c>
      <c r="C93" s="50" t="s">
        <v>405</v>
      </c>
      <c r="D93" s="50"/>
      <c r="E93" s="61">
        <f>SUM(E95)</f>
        <v>55</v>
      </c>
      <c r="F93" s="61">
        <f>SUM(F95)</f>
        <v>55</v>
      </c>
      <c r="G93" s="61">
        <f>SUM(G95)</f>
        <v>55</v>
      </c>
    </row>
    <row r="94" spans="1:7" ht="32.25" customHeight="1">
      <c r="A94" s="208" t="s">
        <v>557</v>
      </c>
      <c r="B94" s="197" t="s">
        <v>116</v>
      </c>
      <c r="C94" s="197" t="s">
        <v>572</v>
      </c>
      <c r="D94" s="50"/>
      <c r="E94" s="198">
        <f t="shared" ref="E94:G95" si="22">SUM(E95)</f>
        <v>55</v>
      </c>
      <c r="F94" s="210">
        <f t="shared" si="22"/>
        <v>55</v>
      </c>
      <c r="G94" s="210">
        <f t="shared" si="22"/>
        <v>55</v>
      </c>
    </row>
    <row r="95" spans="1:7" ht="55.5" customHeight="1">
      <c r="A95" s="208" t="s">
        <v>912</v>
      </c>
      <c r="B95" s="197" t="s">
        <v>116</v>
      </c>
      <c r="C95" s="197" t="s">
        <v>573</v>
      </c>
      <c r="D95" s="197"/>
      <c r="E95" s="198">
        <f t="shared" si="22"/>
        <v>55</v>
      </c>
      <c r="F95" s="198">
        <f t="shared" si="22"/>
        <v>55</v>
      </c>
      <c r="G95" s="198">
        <f t="shared" si="22"/>
        <v>55</v>
      </c>
    </row>
    <row r="96" spans="1:7" ht="41.25" customHeight="1">
      <c r="A96" s="196" t="s">
        <v>320</v>
      </c>
      <c r="B96" s="197" t="s">
        <v>116</v>
      </c>
      <c r="C96" s="197" t="s">
        <v>573</v>
      </c>
      <c r="D96" s="197" t="s">
        <v>319</v>
      </c>
      <c r="E96" s="198">
        <v>55</v>
      </c>
      <c r="F96" s="198">
        <v>55</v>
      </c>
      <c r="G96" s="198">
        <v>55</v>
      </c>
    </row>
    <row r="97" spans="1:7" ht="56.25" customHeight="1">
      <c r="A97" s="213" t="s">
        <v>1060</v>
      </c>
      <c r="B97" s="50" t="s">
        <v>116</v>
      </c>
      <c r="C97" s="50" t="s">
        <v>406</v>
      </c>
      <c r="D97" s="50"/>
      <c r="E97" s="61">
        <f>SUM(E99)</f>
        <v>73</v>
      </c>
      <c r="F97" s="61">
        <f>SUM(F99)</f>
        <v>73</v>
      </c>
      <c r="G97" s="61">
        <f>SUM(G99)</f>
        <v>73</v>
      </c>
    </row>
    <row r="98" spans="1:7" ht="31.5" customHeight="1">
      <c r="A98" s="208" t="s">
        <v>559</v>
      </c>
      <c r="B98" s="197" t="s">
        <v>116</v>
      </c>
      <c r="C98" s="197" t="s">
        <v>630</v>
      </c>
      <c r="D98" s="50"/>
      <c r="E98" s="198">
        <f>SUM(E99)</f>
        <v>73</v>
      </c>
      <c r="F98" s="198">
        <f>SUM(F99)</f>
        <v>73</v>
      </c>
      <c r="G98" s="198">
        <f>SUM(G99)</f>
        <v>73</v>
      </c>
    </row>
    <row r="99" spans="1:7" ht="54" customHeight="1">
      <c r="A99" s="208" t="s">
        <v>911</v>
      </c>
      <c r="B99" s="197" t="s">
        <v>116</v>
      </c>
      <c r="C99" s="197" t="s">
        <v>625</v>
      </c>
      <c r="D99" s="197"/>
      <c r="E99" s="198">
        <f>SUM(E100)</f>
        <v>73</v>
      </c>
      <c r="F99" s="198">
        <f>F100</f>
        <v>73</v>
      </c>
      <c r="G99" s="198">
        <f>G100</f>
        <v>73</v>
      </c>
    </row>
    <row r="100" spans="1:7" ht="54.75" customHeight="1">
      <c r="A100" s="196" t="s">
        <v>320</v>
      </c>
      <c r="B100" s="197" t="s">
        <v>116</v>
      </c>
      <c r="C100" s="197" t="s">
        <v>625</v>
      </c>
      <c r="D100" s="197" t="s">
        <v>319</v>
      </c>
      <c r="E100" s="198">
        <v>73</v>
      </c>
      <c r="F100" s="198">
        <v>73</v>
      </c>
      <c r="G100" s="198">
        <v>73</v>
      </c>
    </row>
    <row r="101" spans="1:7" ht="45" customHeight="1">
      <c r="A101" s="213" t="s">
        <v>996</v>
      </c>
      <c r="B101" s="50" t="s">
        <v>116</v>
      </c>
      <c r="C101" s="50" t="s">
        <v>407</v>
      </c>
      <c r="D101" s="50"/>
      <c r="E101" s="61">
        <f>SUM(E103)</f>
        <v>50</v>
      </c>
      <c r="F101" s="61">
        <f>SUM(F103)</f>
        <v>50</v>
      </c>
      <c r="G101" s="61">
        <f>SUM(G103)</f>
        <v>50</v>
      </c>
    </row>
    <row r="102" spans="1:7" ht="42.75" customHeight="1">
      <c r="A102" s="208" t="s">
        <v>560</v>
      </c>
      <c r="B102" s="197" t="s">
        <v>116</v>
      </c>
      <c r="C102" s="197" t="s">
        <v>574</v>
      </c>
      <c r="D102" s="50"/>
      <c r="E102" s="198">
        <f t="shared" ref="E102:G103" si="23">SUM(E103)</f>
        <v>50</v>
      </c>
      <c r="F102" s="198">
        <f t="shared" si="23"/>
        <v>50</v>
      </c>
      <c r="G102" s="198">
        <f t="shared" si="23"/>
        <v>50</v>
      </c>
    </row>
    <row r="103" spans="1:7" ht="36.75" customHeight="1">
      <c r="A103" s="208" t="s">
        <v>1064</v>
      </c>
      <c r="B103" s="197" t="s">
        <v>116</v>
      </c>
      <c r="C103" s="197" t="s">
        <v>575</v>
      </c>
      <c r="D103" s="197"/>
      <c r="E103" s="198">
        <f t="shared" si="23"/>
        <v>50</v>
      </c>
      <c r="F103" s="198">
        <f t="shared" si="23"/>
        <v>50</v>
      </c>
      <c r="G103" s="198">
        <f t="shared" si="23"/>
        <v>50</v>
      </c>
    </row>
    <row r="104" spans="1:7" ht="33" customHeight="1">
      <c r="A104" s="196" t="s">
        <v>320</v>
      </c>
      <c r="B104" s="197" t="s">
        <v>116</v>
      </c>
      <c r="C104" s="197" t="s">
        <v>575</v>
      </c>
      <c r="D104" s="197" t="s">
        <v>319</v>
      </c>
      <c r="E104" s="198">
        <v>50</v>
      </c>
      <c r="F104" s="198">
        <v>50</v>
      </c>
      <c r="G104" s="198">
        <v>50</v>
      </c>
    </row>
    <row r="105" spans="1:7" ht="21" customHeight="1">
      <c r="A105" s="34" t="s">
        <v>266</v>
      </c>
      <c r="B105" s="211" t="s">
        <v>267</v>
      </c>
      <c r="C105" s="211"/>
      <c r="D105" s="211"/>
      <c r="E105" s="212">
        <f>SUM(E108,E116,E124)+E106</f>
        <v>149161.70000000001</v>
      </c>
      <c r="F105" s="212">
        <f t="shared" ref="F105:G105" si="24">SUM(F108,F116,F124)+F106</f>
        <v>62100.800000000003</v>
      </c>
      <c r="G105" s="212">
        <f t="shared" si="24"/>
        <v>70808.800000000003</v>
      </c>
    </row>
    <row r="106" spans="1:7" ht="31.5" hidden="1" customHeight="1">
      <c r="A106" s="213" t="s">
        <v>896</v>
      </c>
      <c r="B106" s="50" t="s">
        <v>883</v>
      </c>
      <c r="C106" s="50"/>
      <c r="D106" s="211"/>
      <c r="E106" s="212">
        <f>E107</f>
        <v>0</v>
      </c>
      <c r="F106" s="198">
        <v>0</v>
      </c>
      <c r="G106" s="198">
        <v>0</v>
      </c>
    </row>
    <row r="107" spans="1:7" ht="34.5" hidden="1" customHeight="1">
      <c r="A107" s="196" t="s">
        <v>320</v>
      </c>
      <c r="B107" s="197" t="s">
        <v>883</v>
      </c>
      <c r="C107" s="197" t="s">
        <v>895</v>
      </c>
      <c r="D107" s="209" t="s">
        <v>319</v>
      </c>
      <c r="E107" s="210">
        <v>0</v>
      </c>
      <c r="F107" s="198">
        <v>0</v>
      </c>
      <c r="G107" s="198">
        <v>0</v>
      </c>
    </row>
    <row r="108" spans="1:7" ht="23.25" customHeight="1">
      <c r="A108" s="34" t="s">
        <v>432</v>
      </c>
      <c r="B108" s="50" t="s">
        <v>511</v>
      </c>
      <c r="C108" s="50"/>
      <c r="D108" s="211"/>
      <c r="E108" s="212">
        <f t="shared" ref="E108:G109" si="25">SUM(E109)</f>
        <v>7224</v>
      </c>
      <c r="F108" s="212">
        <f t="shared" si="25"/>
        <v>7189</v>
      </c>
      <c r="G108" s="212">
        <f t="shared" si="25"/>
        <v>7189</v>
      </c>
    </row>
    <row r="109" spans="1:7" ht="25.5" customHeight="1">
      <c r="A109" s="34" t="s">
        <v>429</v>
      </c>
      <c r="B109" s="50" t="s">
        <v>511</v>
      </c>
      <c r="C109" s="50" t="s">
        <v>387</v>
      </c>
      <c r="D109" s="50"/>
      <c r="E109" s="61">
        <f t="shared" si="25"/>
        <v>7224</v>
      </c>
      <c r="F109" s="61">
        <f t="shared" si="25"/>
        <v>7189</v>
      </c>
      <c r="G109" s="61">
        <f t="shared" si="25"/>
        <v>7189</v>
      </c>
    </row>
    <row r="110" spans="1:7" ht="30.75" customHeight="1">
      <c r="A110" s="196" t="s">
        <v>242</v>
      </c>
      <c r="B110" s="197" t="s">
        <v>511</v>
      </c>
      <c r="C110" s="197" t="s">
        <v>416</v>
      </c>
      <c r="D110" s="197"/>
      <c r="E110" s="198">
        <f>SUM(E111,E113)</f>
        <v>7224</v>
      </c>
      <c r="F110" s="198">
        <f t="shared" ref="F110:G110" si="26">SUM(F111,F113)</f>
        <v>7189</v>
      </c>
      <c r="G110" s="198">
        <f t="shared" si="26"/>
        <v>7189</v>
      </c>
    </row>
    <row r="111" spans="1:7" ht="29.25" customHeight="1">
      <c r="A111" s="196" t="s">
        <v>322</v>
      </c>
      <c r="B111" s="197" t="s">
        <v>511</v>
      </c>
      <c r="C111" s="197" t="s">
        <v>417</v>
      </c>
      <c r="D111" s="197"/>
      <c r="E111" s="198">
        <f>SUM(E112)</f>
        <v>6114</v>
      </c>
      <c r="F111" s="198">
        <f>SUM(F112)</f>
        <v>6114</v>
      </c>
      <c r="G111" s="198">
        <f>SUM(G112)</f>
        <v>6114</v>
      </c>
    </row>
    <row r="112" spans="1:7" ht="28.5" customHeight="1">
      <c r="A112" s="196" t="s">
        <v>324</v>
      </c>
      <c r="B112" s="197" t="s">
        <v>511</v>
      </c>
      <c r="C112" s="197" t="s">
        <v>417</v>
      </c>
      <c r="D112" s="197" t="s">
        <v>323</v>
      </c>
      <c r="E112" s="198">
        <v>6114</v>
      </c>
      <c r="F112" s="198">
        <v>6114</v>
      </c>
      <c r="G112" s="198">
        <v>6114</v>
      </c>
    </row>
    <row r="113" spans="1:7" ht="32.25" customHeight="1">
      <c r="A113" s="196" t="s">
        <v>325</v>
      </c>
      <c r="B113" s="197" t="s">
        <v>511</v>
      </c>
      <c r="C113" s="197" t="s">
        <v>418</v>
      </c>
      <c r="D113" s="197"/>
      <c r="E113" s="198">
        <f>SUM(E114:E115)</f>
        <v>1110</v>
      </c>
      <c r="F113" s="198">
        <f>SUM(F114:F115)</f>
        <v>1075</v>
      </c>
      <c r="G113" s="198">
        <f>SUM(G114:G115)</f>
        <v>1075</v>
      </c>
    </row>
    <row r="114" spans="1:7" ht="33.75" customHeight="1">
      <c r="A114" s="196" t="s">
        <v>320</v>
      </c>
      <c r="B114" s="197" t="s">
        <v>511</v>
      </c>
      <c r="C114" s="197" t="s">
        <v>418</v>
      </c>
      <c r="D114" s="197" t="s">
        <v>319</v>
      </c>
      <c r="E114" s="198">
        <v>1100</v>
      </c>
      <c r="F114" s="198">
        <v>1065</v>
      </c>
      <c r="G114" s="198">
        <v>1065</v>
      </c>
    </row>
    <row r="115" spans="1:7" ht="33" customHeight="1">
      <c r="A115" s="196" t="s">
        <v>42</v>
      </c>
      <c r="B115" s="197" t="s">
        <v>511</v>
      </c>
      <c r="C115" s="197" t="s">
        <v>418</v>
      </c>
      <c r="D115" s="197" t="s">
        <v>335</v>
      </c>
      <c r="E115" s="198">
        <v>10</v>
      </c>
      <c r="F115" s="198">
        <v>10</v>
      </c>
      <c r="G115" s="198">
        <v>10</v>
      </c>
    </row>
    <row r="116" spans="1:7" ht="21" customHeight="1">
      <c r="A116" s="34" t="s">
        <v>206</v>
      </c>
      <c r="B116" s="50" t="s">
        <v>207</v>
      </c>
      <c r="C116" s="50"/>
      <c r="D116" s="50"/>
      <c r="E116" s="61">
        <f>SUM(E117)</f>
        <v>136987.70000000001</v>
      </c>
      <c r="F116" s="61">
        <f t="shared" ref="F116:G116" si="27">SUM(F117)</f>
        <v>50961.8</v>
      </c>
      <c r="G116" s="61">
        <f t="shared" si="27"/>
        <v>59669.8</v>
      </c>
    </row>
    <row r="117" spans="1:7" ht="39.75" customHeight="1">
      <c r="A117" s="34" t="s">
        <v>1035</v>
      </c>
      <c r="B117" s="50" t="s">
        <v>207</v>
      </c>
      <c r="C117" s="50" t="s">
        <v>421</v>
      </c>
      <c r="D117" s="50"/>
      <c r="E117" s="61">
        <f>E118+E123</f>
        <v>136987.70000000001</v>
      </c>
      <c r="F117" s="61">
        <f t="shared" ref="F117:G117" si="28">F118+F123</f>
        <v>50961.8</v>
      </c>
      <c r="G117" s="61">
        <f t="shared" si="28"/>
        <v>59669.8</v>
      </c>
    </row>
    <row r="118" spans="1:7" ht="31.5" customHeight="1">
      <c r="A118" s="208" t="s">
        <v>697</v>
      </c>
      <c r="B118" s="197" t="s">
        <v>207</v>
      </c>
      <c r="C118" s="197" t="s">
        <v>578</v>
      </c>
      <c r="D118" s="50"/>
      <c r="E118" s="198">
        <f>E119+E121</f>
        <v>23770</v>
      </c>
      <c r="F118" s="198">
        <f>F119+F121</f>
        <v>24978</v>
      </c>
      <c r="G118" s="198">
        <f>G119+G121</f>
        <v>33686</v>
      </c>
    </row>
    <row r="119" spans="1:7" ht="21.75" customHeight="1">
      <c r="A119" s="208" t="s">
        <v>577</v>
      </c>
      <c r="B119" s="197" t="s">
        <v>207</v>
      </c>
      <c r="C119" s="197" t="s">
        <v>579</v>
      </c>
      <c r="D119" s="197"/>
      <c r="E119" s="198">
        <f>SUM(E120)</f>
        <v>20270</v>
      </c>
      <c r="F119" s="198">
        <f>SUM(F120)</f>
        <v>22478</v>
      </c>
      <c r="G119" s="198">
        <f>SUM(G120)</f>
        <v>31186</v>
      </c>
    </row>
    <row r="120" spans="1:7" ht="35.25" customHeight="1">
      <c r="A120" s="196" t="s">
        <v>320</v>
      </c>
      <c r="B120" s="197" t="s">
        <v>207</v>
      </c>
      <c r="C120" s="197" t="s">
        <v>579</v>
      </c>
      <c r="D120" s="197" t="s">
        <v>319</v>
      </c>
      <c r="E120" s="198">
        <v>20270</v>
      </c>
      <c r="F120" s="198">
        <v>22478</v>
      </c>
      <c r="G120" s="198">
        <v>31186</v>
      </c>
    </row>
    <row r="121" spans="1:7" ht="23.25" customHeight="1">
      <c r="A121" s="196" t="s">
        <v>18</v>
      </c>
      <c r="B121" s="197" t="s">
        <v>207</v>
      </c>
      <c r="C121" s="197" t="s">
        <v>628</v>
      </c>
      <c r="D121" s="197"/>
      <c r="E121" s="198">
        <f>E122</f>
        <v>3500</v>
      </c>
      <c r="F121" s="198">
        <f>F122</f>
        <v>2500</v>
      </c>
      <c r="G121" s="198">
        <f>G122</f>
        <v>2500</v>
      </c>
    </row>
    <row r="122" spans="1:7" ht="31.5" customHeight="1">
      <c r="A122" s="196" t="s">
        <v>320</v>
      </c>
      <c r="B122" s="197" t="s">
        <v>207</v>
      </c>
      <c r="C122" s="197" t="s">
        <v>628</v>
      </c>
      <c r="D122" s="197" t="s">
        <v>319</v>
      </c>
      <c r="E122" s="198">
        <v>3500</v>
      </c>
      <c r="F122" s="198">
        <v>2500</v>
      </c>
      <c r="G122" s="198">
        <v>2500</v>
      </c>
    </row>
    <row r="123" spans="1:7" ht="44.25" customHeight="1">
      <c r="A123" s="196" t="s">
        <v>757</v>
      </c>
      <c r="B123" s="199" t="s">
        <v>207</v>
      </c>
      <c r="C123" s="197" t="s">
        <v>758</v>
      </c>
      <c r="D123" s="197" t="s">
        <v>319</v>
      </c>
      <c r="E123" s="198">
        <v>113217.7</v>
      </c>
      <c r="F123" s="198">
        <v>25983.8</v>
      </c>
      <c r="G123" s="198">
        <v>25983.8</v>
      </c>
    </row>
    <row r="124" spans="1:7" ht="24" customHeight="1">
      <c r="A124" s="213" t="s">
        <v>110</v>
      </c>
      <c r="B124" s="50" t="s">
        <v>486</v>
      </c>
      <c r="C124" s="50"/>
      <c r="D124" s="50"/>
      <c r="E124" s="61">
        <f>E125+E129+E133+E136+E141</f>
        <v>4950</v>
      </c>
      <c r="F124" s="61">
        <f t="shared" ref="F124:G124" si="29">F125+F129+F133+F136+F141</f>
        <v>3950</v>
      </c>
      <c r="G124" s="61">
        <f t="shared" si="29"/>
        <v>3950</v>
      </c>
    </row>
    <row r="125" spans="1:7" ht="51.75" customHeight="1">
      <c r="A125" s="213" t="s">
        <v>1039</v>
      </c>
      <c r="B125" s="50" t="s">
        <v>486</v>
      </c>
      <c r="C125" s="50" t="s">
        <v>408</v>
      </c>
      <c r="D125" s="50"/>
      <c r="E125" s="61">
        <f t="shared" ref="E125:G127" si="30">SUM(E126)</f>
        <v>1000</v>
      </c>
      <c r="F125" s="61">
        <f t="shared" si="30"/>
        <v>1000</v>
      </c>
      <c r="G125" s="61">
        <f t="shared" si="30"/>
        <v>1000</v>
      </c>
    </row>
    <row r="126" spans="1:7" ht="31.5" customHeight="1">
      <c r="A126" s="196" t="s">
        <v>582</v>
      </c>
      <c r="B126" s="197" t="s">
        <v>486</v>
      </c>
      <c r="C126" s="197" t="s">
        <v>583</v>
      </c>
      <c r="D126" s="50"/>
      <c r="E126" s="198">
        <f t="shared" si="30"/>
        <v>1000</v>
      </c>
      <c r="F126" s="198">
        <f t="shared" si="30"/>
        <v>1000</v>
      </c>
      <c r="G126" s="198">
        <f t="shared" si="30"/>
        <v>1000</v>
      </c>
    </row>
    <row r="127" spans="1:7" ht="42" customHeight="1">
      <c r="A127" s="202" t="s">
        <v>7</v>
      </c>
      <c r="B127" s="197" t="s">
        <v>486</v>
      </c>
      <c r="C127" s="197" t="s">
        <v>584</v>
      </c>
      <c r="D127" s="197"/>
      <c r="E127" s="198">
        <f t="shared" si="30"/>
        <v>1000</v>
      </c>
      <c r="F127" s="198">
        <f t="shared" si="30"/>
        <v>1000</v>
      </c>
      <c r="G127" s="198">
        <f t="shared" si="30"/>
        <v>1000</v>
      </c>
    </row>
    <row r="128" spans="1:7" ht="42" customHeight="1">
      <c r="A128" s="204" t="s">
        <v>154</v>
      </c>
      <c r="B128" s="197" t="s">
        <v>486</v>
      </c>
      <c r="C128" s="197" t="s">
        <v>584</v>
      </c>
      <c r="D128" s="197" t="s">
        <v>319</v>
      </c>
      <c r="E128" s="198">
        <v>1000</v>
      </c>
      <c r="F128" s="198">
        <v>1000</v>
      </c>
      <c r="G128" s="198">
        <v>1000</v>
      </c>
    </row>
    <row r="129" spans="1:7" ht="42" customHeight="1">
      <c r="A129" s="206" t="s">
        <v>1038</v>
      </c>
      <c r="B129" s="50" t="s">
        <v>486</v>
      </c>
      <c r="C129" s="50" t="s">
        <v>409</v>
      </c>
      <c r="D129" s="214"/>
      <c r="E129" s="215">
        <f>SUM(E131)</f>
        <v>850</v>
      </c>
      <c r="F129" s="215">
        <f>SUM(F131)</f>
        <v>850</v>
      </c>
      <c r="G129" s="215">
        <f>SUM(G131)</f>
        <v>850</v>
      </c>
    </row>
    <row r="130" spans="1:7" ht="47.25" customHeight="1">
      <c r="A130" s="196" t="s">
        <v>562</v>
      </c>
      <c r="B130" s="197" t="s">
        <v>486</v>
      </c>
      <c r="C130" s="197" t="s">
        <v>585</v>
      </c>
      <c r="D130" s="214"/>
      <c r="E130" s="62">
        <f t="shared" ref="E130:G131" si="31">SUM(E131)</f>
        <v>850</v>
      </c>
      <c r="F130" s="62">
        <f t="shared" si="31"/>
        <v>850</v>
      </c>
      <c r="G130" s="62">
        <f t="shared" si="31"/>
        <v>850</v>
      </c>
    </row>
    <row r="131" spans="1:7" ht="43.5" customHeight="1">
      <c r="A131" s="205" t="s">
        <v>1073</v>
      </c>
      <c r="B131" s="197" t="s">
        <v>486</v>
      </c>
      <c r="C131" s="197" t="s">
        <v>586</v>
      </c>
      <c r="D131" s="216"/>
      <c r="E131" s="62">
        <f t="shared" si="31"/>
        <v>850</v>
      </c>
      <c r="F131" s="62">
        <f t="shared" si="31"/>
        <v>850</v>
      </c>
      <c r="G131" s="62">
        <f t="shared" si="31"/>
        <v>850</v>
      </c>
    </row>
    <row r="132" spans="1:7" ht="42.75" customHeight="1">
      <c r="A132" s="204" t="s">
        <v>154</v>
      </c>
      <c r="B132" s="197" t="s">
        <v>486</v>
      </c>
      <c r="C132" s="197" t="s">
        <v>586</v>
      </c>
      <c r="D132" s="197" t="s">
        <v>319</v>
      </c>
      <c r="E132" s="198">
        <v>850</v>
      </c>
      <c r="F132" s="198">
        <v>850</v>
      </c>
      <c r="G132" s="198">
        <v>850</v>
      </c>
    </row>
    <row r="133" spans="1:7" ht="52.5" customHeight="1">
      <c r="A133" s="203" t="s">
        <v>1065</v>
      </c>
      <c r="B133" s="49" t="s">
        <v>486</v>
      </c>
      <c r="C133" s="50" t="s">
        <v>693</v>
      </c>
      <c r="D133" s="50"/>
      <c r="E133" s="61">
        <f>SUM(E134)</f>
        <v>100</v>
      </c>
      <c r="F133" s="61">
        <f t="shared" ref="F133:G134" si="32">SUM(F134)</f>
        <v>100</v>
      </c>
      <c r="G133" s="61">
        <f t="shared" si="32"/>
        <v>100</v>
      </c>
    </row>
    <row r="134" spans="1:7" ht="36.75" customHeight="1">
      <c r="A134" s="204" t="s">
        <v>696</v>
      </c>
      <c r="B134" s="199" t="s">
        <v>486</v>
      </c>
      <c r="C134" s="197" t="s">
        <v>693</v>
      </c>
      <c r="D134" s="197"/>
      <c r="E134" s="198">
        <f>SUM(E135)</f>
        <v>100</v>
      </c>
      <c r="F134" s="198">
        <f t="shared" si="32"/>
        <v>100</v>
      </c>
      <c r="G134" s="198">
        <f t="shared" si="32"/>
        <v>100</v>
      </c>
    </row>
    <row r="135" spans="1:7" ht="44.25" customHeight="1">
      <c r="A135" s="202" t="s">
        <v>320</v>
      </c>
      <c r="B135" s="199" t="s">
        <v>486</v>
      </c>
      <c r="C135" s="197" t="s">
        <v>693</v>
      </c>
      <c r="D135" s="197" t="s">
        <v>319</v>
      </c>
      <c r="E135" s="198">
        <v>100</v>
      </c>
      <c r="F135" s="198">
        <v>100</v>
      </c>
      <c r="G135" s="198">
        <v>100</v>
      </c>
    </row>
    <row r="136" spans="1:7" ht="30" customHeight="1">
      <c r="A136" s="213" t="s">
        <v>110</v>
      </c>
      <c r="B136" s="49" t="s">
        <v>486</v>
      </c>
      <c r="C136" s="50"/>
      <c r="D136" s="50"/>
      <c r="E136" s="61">
        <f t="shared" ref="E136:G139" si="33">E137</f>
        <v>2000</v>
      </c>
      <c r="F136" s="61">
        <f t="shared" si="33"/>
        <v>2000</v>
      </c>
      <c r="G136" s="61">
        <f t="shared" si="33"/>
        <v>2000</v>
      </c>
    </row>
    <row r="137" spans="1:7" ht="54.75" customHeight="1">
      <c r="A137" s="213" t="s">
        <v>1083</v>
      </c>
      <c r="B137" s="49" t="s">
        <v>486</v>
      </c>
      <c r="C137" s="50" t="s">
        <v>419</v>
      </c>
      <c r="D137" s="50"/>
      <c r="E137" s="61">
        <f t="shared" si="33"/>
        <v>2000</v>
      </c>
      <c r="F137" s="61">
        <f t="shared" si="33"/>
        <v>2000</v>
      </c>
      <c r="G137" s="61">
        <f t="shared" si="33"/>
        <v>2000</v>
      </c>
    </row>
    <row r="138" spans="1:7" ht="31.5" customHeight="1">
      <c r="A138" s="196" t="s">
        <v>563</v>
      </c>
      <c r="B138" s="199" t="s">
        <v>486</v>
      </c>
      <c r="C138" s="197" t="s">
        <v>580</v>
      </c>
      <c r="D138" s="197"/>
      <c r="E138" s="198">
        <f t="shared" si="33"/>
        <v>2000</v>
      </c>
      <c r="F138" s="198">
        <f t="shared" si="33"/>
        <v>2000</v>
      </c>
      <c r="G138" s="198">
        <f t="shared" si="33"/>
        <v>2000</v>
      </c>
    </row>
    <row r="139" spans="1:7" ht="37.5" customHeight="1">
      <c r="A139" s="202" t="s">
        <v>354</v>
      </c>
      <c r="B139" s="199" t="s">
        <v>486</v>
      </c>
      <c r="C139" s="197" t="s">
        <v>581</v>
      </c>
      <c r="D139" s="197"/>
      <c r="E139" s="198">
        <f t="shared" si="33"/>
        <v>2000</v>
      </c>
      <c r="F139" s="198">
        <f t="shared" si="33"/>
        <v>2000</v>
      </c>
      <c r="G139" s="198">
        <f t="shared" si="33"/>
        <v>2000</v>
      </c>
    </row>
    <row r="140" spans="1:7" ht="30.75" customHeight="1">
      <c r="A140" s="202" t="s">
        <v>320</v>
      </c>
      <c r="B140" s="199" t="s">
        <v>486</v>
      </c>
      <c r="C140" s="197" t="s">
        <v>581</v>
      </c>
      <c r="D140" s="197" t="s">
        <v>319</v>
      </c>
      <c r="E140" s="198">
        <v>2000</v>
      </c>
      <c r="F140" s="198">
        <v>2000</v>
      </c>
      <c r="G140" s="198">
        <v>2000</v>
      </c>
    </row>
    <row r="141" spans="1:7" ht="57.75" customHeight="1">
      <c r="A141" s="213" t="s">
        <v>1083</v>
      </c>
      <c r="B141" s="49" t="s">
        <v>486</v>
      </c>
      <c r="C141" s="50" t="s">
        <v>419</v>
      </c>
      <c r="D141" s="197"/>
      <c r="E141" s="217">
        <f t="shared" ref="E141:G143" si="34">E142</f>
        <v>1000</v>
      </c>
      <c r="F141" s="217">
        <f t="shared" si="34"/>
        <v>0</v>
      </c>
      <c r="G141" s="217">
        <f t="shared" si="34"/>
        <v>0</v>
      </c>
    </row>
    <row r="142" spans="1:7" ht="30" customHeight="1">
      <c r="A142" s="34" t="s">
        <v>563</v>
      </c>
      <c r="B142" s="49" t="s">
        <v>486</v>
      </c>
      <c r="C142" s="50" t="s">
        <v>907</v>
      </c>
      <c r="D142" s="50"/>
      <c r="E142" s="217">
        <f t="shared" si="34"/>
        <v>1000</v>
      </c>
      <c r="F142" s="217">
        <f t="shared" si="34"/>
        <v>0</v>
      </c>
      <c r="G142" s="217">
        <f t="shared" si="34"/>
        <v>0</v>
      </c>
    </row>
    <row r="143" spans="1:7" ht="23.25" customHeight="1">
      <c r="A143" s="202" t="s">
        <v>906</v>
      </c>
      <c r="B143" s="199" t="s">
        <v>486</v>
      </c>
      <c r="C143" s="197" t="s">
        <v>908</v>
      </c>
      <c r="D143" s="197"/>
      <c r="E143" s="218">
        <f t="shared" si="34"/>
        <v>1000</v>
      </c>
      <c r="F143" s="218">
        <f t="shared" si="34"/>
        <v>0</v>
      </c>
      <c r="G143" s="218">
        <f t="shared" si="34"/>
        <v>0</v>
      </c>
    </row>
    <row r="144" spans="1:7" ht="31.5" customHeight="1">
      <c r="A144" s="202" t="s">
        <v>320</v>
      </c>
      <c r="B144" s="199" t="s">
        <v>486</v>
      </c>
      <c r="C144" s="197" t="s">
        <v>908</v>
      </c>
      <c r="D144" s="197" t="s">
        <v>319</v>
      </c>
      <c r="E144" s="198">
        <v>1000</v>
      </c>
      <c r="F144" s="198"/>
      <c r="G144" s="198"/>
    </row>
    <row r="145" spans="1:7" ht="23.25" customHeight="1">
      <c r="A145" s="34" t="s">
        <v>512</v>
      </c>
      <c r="B145" s="50" t="s">
        <v>513</v>
      </c>
      <c r="C145" s="50"/>
      <c r="D145" s="50"/>
      <c r="E145" s="61">
        <f>E146+E153+E165</f>
        <v>99203.8</v>
      </c>
      <c r="F145" s="61">
        <f t="shared" ref="F145:G145" si="35">F146+F153+F165</f>
        <v>11525</v>
      </c>
      <c r="G145" s="61">
        <f t="shared" si="35"/>
        <v>12491</v>
      </c>
    </row>
    <row r="146" spans="1:7" ht="25.5" customHeight="1">
      <c r="A146" s="34" t="s">
        <v>143</v>
      </c>
      <c r="B146" s="50" t="s">
        <v>142</v>
      </c>
      <c r="C146" s="50"/>
      <c r="D146" s="50"/>
      <c r="E146" s="61">
        <f>E147</f>
        <v>0</v>
      </c>
      <c r="F146" s="61">
        <f t="shared" ref="F146:G146" si="36">F147</f>
        <v>0</v>
      </c>
      <c r="G146" s="61">
        <f t="shared" si="36"/>
        <v>0</v>
      </c>
    </row>
    <row r="147" spans="1:7" ht="39.75" customHeight="1">
      <c r="A147" s="34" t="s">
        <v>671</v>
      </c>
      <c r="B147" s="50" t="s">
        <v>142</v>
      </c>
      <c r="C147" s="50" t="s">
        <v>672</v>
      </c>
      <c r="D147" s="197"/>
      <c r="E147" s="61">
        <f>E148+E151</f>
        <v>0</v>
      </c>
      <c r="F147" s="61">
        <f t="shared" ref="F147:G147" si="37">F148+F151</f>
        <v>0</v>
      </c>
      <c r="G147" s="61">
        <f t="shared" si="37"/>
        <v>0</v>
      </c>
    </row>
    <row r="148" spans="1:7" ht="43.5" customHeight="1">
      <c r="A148" s="196" t="s">
        <v>673</v>
      </c>
      <c r="B148" s="197" t="s">
        <v>142</v>
      </c>
      <c r="C148" s="197" t="s">
        <v>674</v>
      </c>
      <c r="D148" s="197"/>
      <c r="E148" s="198">
        <f>E150</f>
        <v>0</v>
      </c>
      <c r="F148" s="198"/>
      <c r="G148" s="198"/>
    </row>
    <row r="149" spans="1:7" ht="25.5" customHeight="1">
      <c r="A149" s="204" t="s">
        <v>675</v>
      </c>
      <c r="B149" s="197" t="s">
        <v>142</v>
      </c>
      <c r="C149" s="197" t="s">
        <v>676</v>
      </c>
      <c r="D149" s="197"/>
      <c r="E149" s="198"/>
      <c r="F149" s="198"/>
      <c r="G149" s="198"/>
    </row>
    <row r="150" spans="1:7" ht="43.5" customHeight="1">
      <c r="A150" s="196" t="s">
        <v>719</v>
      </c>
      <c r="B150" s="197" t="s">
        <v>142</v>
      </c>
      <c r="C150" s="197" t="s">
        <v>676</v>
      </c>
      <c r="D150" s="197" t="s">
        <v>755</v>
      </c>
      <c r="E150" s="198"/>
      <c r="F150" s="198"/>
      <c r="G150" s="198"/>
    </row>
    <row r="151" spans="1:7" ht="21.75" customHeight="1">
      <c r="A151" s="202" t="s">
        <v>938</v>
      </c>
      <c r="B151" s="219" t="s">
        <v>939</v>
      </c>
      <c r="C151" s="197" t="s">
        <v>940</v>
      </c>
      <c r="D151" s="197"/>
      <c r="E151" s="198"/>
      <c r="F151" s="198"/>
      <c r="G151" s="198"/>
    </row>
    <row r="152" spans="1:7" ht="54" customHeight="1">
      <c r="A152" s="202" t="s">
        <v>320</v>
      </c>
      <c r="B152" s="219" t="s">
        <v>939</v>
      </c>
      <c r="C152" s="197" t="s">
        <v>940</v>
      </c>
      <c r="D152" s="197" t="s">
        <v>755</v>
      </c>
      <c r="E152" s="198"/>
      <c r="F152" s="198"/>
      <c r="G152" s="198"/>
    </row>
    <row r="153" spans="1:7" ht="25.5" customHeight="1">
      <c r="A153" s="34" t="s">
        <v>452</v>
      </c>
      <c r="B153" s="50" t="s">
        <v>514</v>
      </c>
      <c r="C153" s="50"/>
      <c r="D153" s="50"/>
      <c r="E153" s="61">
        <f>SUM(E154)</f>
        <v>14900</v>
      </c>
      <c r="F153" s="61">
        <f>SUM(F154)</f>
        <v>10025</v>
      </c>
      <c r="G153" s="61">
        <f>SUM(G154)</f>
        <v>10991</v>
      </c>
    </row>
    <row r="154" spans="1:7" ht="57" customHeight="1">
      <c r="A154" s="34" t="s">
        <v>967</v>
      </c>
      <c r="B154" s="50" t="s">
        <v>514</v>
      </c>
      <c r="C154" s="50" t="s">
        <v>423</v>
      </c>
      <c r="D154" s="50"/>
      <c r="E154" s="61">
        <f t="shared" ref="E154:G156" si="38">E155</f>
        <v>14900</v>
      </c>
      <c r="F154" s="61">
        <f t="shared" si="38"/>
        <v>10025</v>
      </c>
      <c r="G154" s="61">
        <f t="shared" si="38"/>
        <v>10991</v>
      </c>
    </row>
    <row r="155" spans="1:7" ht="30" customHeight="1">
      <c r="A155" s="34" t="s">
        <v>452</v>
      </c>
      <c r="B155" s="50" t="s">
        <v>514</v>
      </c>
      <c r="C155" s="50"/>
      <c r="D155" s="50"/>
      <c r="E155" s="61">
        <f t="shared" si="38"/>
        <v>14900</v>
      </c>
      <c r="F155" s="61">
        <f t="shared" si="38"/>
        <v>10025</v>
      </c>
      <c r="G155" s="61">
        <f t="shared" si="38"/>
        <v>10991</v>
      </c>
    </row>
    <row r="156" spans="1:7" ht="54" customHeight="1">
      <c r="A156" s="34" t="s">
        <v>1066</v>
      </c>
      <c r="B156" s="50" t="s">
        <v>514</v>
      </c>
      <c r="C156" s="197" t="s">
        <v>423</v>
      </c>
      <c r="D156" s="50"/>
      <c r="E156" s="61">
        <f t="shared" si="38"/>
        <v>14900</v>
      </c>
      <c r="F156" s="61">
        <f t="shared" si="38"/>
        <v>10025</v>
      </c>
      <c r="G156" s="61">
        <f t="shared" si="38"/>
        <v>10991</v>
      </c>
    </row>
    <row r="157" spans="1:7" ht="32.25" customHeight="1">
      <c r="A157" s="196" t="s">
        <v>684</v>
      </c>
      <c r="B157" s="219" t="s">
        <v>196</v>
      </c>
      <c r="C157" s="197" t="s">
        <v>588</v>
      </c>
      <c r="D157" s="197"/>
      <c r="E157" s="210">
        <f>E158+E161</f>
        <v>14900</v>
      </c>
      <c r="F157" s="210">
        <f>F158+F161</f>
        <v>10025</v>
      </c>
      <c r="G157" s="210">
        <f>G158+G161</f>
        <v>10991</v>
      </c>
    </row>
    <row r="158" spans="1:7" ht="23.25" customHeight="1">
      <c r="A158" s="220" t="s">
        <v>685</v>
      </c>
      <c r="B158" s="219" t="s">
        <v>196</v>
      </c>
      <c r="C158" s="197" t="s">
        <v>588</v>
      </c>
      <c r="D158" s="197" t="s">
        <v>319</v>
      </c>
      <c r="E158" s="210">
        <f>E159+E160</f>
        <v>13900</v>
      </c>
      <c r="F158" s="210">
        <f>F159+F160</f>
        <v>10025</v>
      </c>
      <c r="G158" s="210">
        <f>G159+G160</f>
        <v>10991</v>
      </c>
    </row>
    <row r="159" spans="1:7" ht="28.5" customHeight="1">
      <c r="A159" s="202" t="s">
        <v>320</v>
      </c>
      <c r="B159" s="219" t="s">
        <v>196</v>
      </c>
      <c r="C159" s="197" t="s">
        <v>588</v>
      </c>
      <c r="D159" s="197" t="s">
        <v>931</v>
      </c>
      <c r="E159" s="66">
        <v>13900</v>
      </c>
      <c r="F159" s="66">
        <v>10025</v>
      </c>
      <c r="G159" s="66">
        <v>10991</v>
      </c>
    </row>
    <row r="160" spans="1:7" ht="33.75" customHeight="1">
      <c r="A160" s="202" t="s">
        <v>320</v>
      </c>
      <c r="B160" s="219" t="s">
        <v>196</v>
      </c>
      <c r="C160" s="197" t="s">
        <v>588</v>
      </c>
      <c r="D160" s="197" t="s">
        <v>717</v>
      </c>
      <c r="E160" s="210"/>
      <c r="F160" s="198"/>
      <c r="G160" s="198"/>
    </row>
    <row r="161" spans="1:7" ht="24.75" customHeight="1">
      <c r="A161" s="202" t="s">
        <v>354</v>
      </c>
      <c r="B161" s="219" t="s">
        <v>196</v>
      </c>
      <c r="C161" s="197" t="s">
        <v>687</v>
      </c>
      <c r="D161" s="197"/>
      <c r="E161" s="198">
        <f>E162</f>
        <v>1000</v>
      </c>
      <c r="F161" s="198">
        <f>F162</f>
        <v>0</v>
      </c>
      <c r="G161" s="198">
        <f>G162</f>
        <v>0</v>
      </c>
    </row>
    <row r="162" spans="1:7" ht="31.5" customHeight="1">
      <c r="A162" s="202" t="s">
        <v>320</v>
      </c>
      <c r="B162" s="219" t="s">
        <v>196</v>
      </c>
      <c r="C162" s="197" t="s">
        <v>687</v>
      </c>
      <c r="D162" s="197" t="s">
        <v>319</v>
      </c>
      <c r="E162" s="198">
        <v>1000</v>
      </c>
      <c r="F162" s="198">
        <v>0</v>
      </c>
      <c r="G162" s="198">
        <v>0</v>
      </c>
    </row>
    <row r="163" spans="1:7" ht="30.75" customHeight="1">
      <c r="A163" s="196" t="s">
        <v>686</v>
      </c>
      <c r="B163" s="219" t="s">
        <v>196</v>
      </c>
      <c r="C163" s="197" t="s">
        <v>735</v>
      </c>
      <c r="D163" s="197"/>
      <c r="E163" s="198">
        <f>SUM(E164)</f>
        <v>0</v>
      </c>
      <c r="F163" s="198">
        <f>SUM(F164)</f>
        <v>0</v>
      </c>
      <c r="G163" s="198">
        <f>SUM(G164)</f>
        <v>0</v>
      </c>
    </row>
    <row r="164" spans="1:7" ht="45" customHeight="1">
      <c r="A164" s="196"/>
      <c r="B164" s="219"/>
      <c r="C164" s="197"/>
      <c r="D164" s="197"/>
      <c r="E164" s="198"/>
      <c r="F164" s="198"/>
      <c r="G164" s="198"/>
    </row>
    <row r="165" spans="1:7" ht="22.5" customHeight="1">
      <c r="A165" s="34" t="s">
        <v>763</v>
      </c>
      <c r="B165" s="50" t="s">
        <v>762</v>
      </c>
      <c r="C165" s="197"/>
      <c r="D165" s="197"/>
      <c r="E165" s="61">
        <f>E166+E172+E174</f>
        <v>84303.8</v>
      </c>
      <c r="F165" s="61">
        <f t="shared" ref="F165:G165" si="39">F166+F172+F174</f>
        <v>1500</v>
      </c>
      <c r="G165" s="61">
        <f t="shared" si="39"/>
        <v>1500</v>
      </c>
    </row>
    <row r="166" spans="1:7" ht="48.75" customHeight="1">
      <c r="A166" s="34" t="s">
        <v>991</v>
      </c>
      <c r="B166" s="50" t="s">
        <v>762</v>
      </c>
      <c r="C166" s="50" t="s">
        <v>761</v>
      </c>
      <c r="D166" s="197"/>
      <c r="E166" s="61">
        <f>E167</f>
        <v>82803.8</v>
      </c>
      <c r="F166" s="61">
        <f t="shared" ref="F166:G166" si="40">F167</f>
        <v>0</v>
      </c>
      <c r="G166" s="61">
        <f t="shared" si="40"/>
        <v>0</v>
      </c>
    </row>
    <row r="167" spans="1:7" ht="30.75" customHeight="1">
      <c r="A167" s="196" t="s">
        <v>759</v>
      </c>
      <c r="B167" s="197" t="s">
        <v>762</v>
      </c>
      <c r="C167" s="197" t="s">
        <v>754</v>
      </c>
      <c r="D167" s="197"/>
      <c r="E167" s="198">
        <f>E168+E169+E170</f>
        <v>82803.8</v>
      </c>
      <c r="F167" s="198">
        <f>F168+F169</f>
        <v>0</v>
      </c>
      <c r="G167" s="198"/>
    </row>
    <row r="168" spans="1:7" ht="30" customHeight="1">
      <c r="A168" s="196" t="s">
        <v>760</v>
      </c>
      <c r="B168" s="197" t="s">
        <v>762</v>
      </c>
      <c r="C168" s="197" t="s">
        <v>754</v>
      </c>
      <c r="D168" s="197" t="s">
        <v>319</v>
      </c>
      <c r="E168" s="198">
        <v>2000</v>
      </c>
      <c r="F168" s="198"/>
      <c r="G168" s="198"/>
    </row>
    <row r="169" spans="1:7" ht="23.25" customHeight="1">
      <c r="A169" s="196" t="s">
        <v>893</v>
      </c>
      <c r="B169" s="197" t="s">
        <v>762</v>
      </c>
      <c r="C169" s="197" t="s">
        <v>754</v>
      </c>
      <c r="D169" s="197" t="s">
        <v>319</v>
      </c>
      <c r="E169" s="198">
        <v>15000</v>
      </c>
      <c r="F169" s="198"/>
      <c r="G169" s="198"/>
    </row>
    <row r="170" spans="1:7" ht="29.25" customHeight="1">
      <c r="A170" s="196" t="s">
        <v>999</v>
      </c>
      <c r="B170" s="197" t="s">
        <v>762</v>
      </c>
      <c r="C170" s="197" t="s">
        <v>998</v>
      </c>
      <c r="D170" s="197" t="s">
        <v>319</v>
      </c>
      <c r="E170" s="198">
        <v>65803.8</v>
      </c>
      <c r="F170" s="198"/>
      <c r="G170" s="198"/>
    </row>
    <row r="171" spans="1:7" ht="56.25" customHeight="1">
      <c r="A171" s="34" t="s">
        <v>1067</v>
      </c>
      <c r="B171" s="54" t="s">
        <v>753</v>
      </c>
      <c r="C171" s="50" t="s">
        <v>909</v>
      </c>
      <c r="D171" s="50"/>
      <c r="E171" s="61">
        <f t="shared" ref="E171:G172" si="41">E172</f>
        <v>1500</v>
      </c>
      <c r="F171" s="61">
        <f t="shared" si="41"/>
        <v>1500</v>
      </c>
      <c r="G171" s="61">
        <f t="shared" si="41"/>
        <v>1500</v>
      </c>
    </row>
    <row r="172" spans="1:7" ht="27.75" customHeight="1">
      <c r="A172" s="202" t="s">
        <v>354</v>
      </c>
      <c r="B172" s="219" t="s">
        <v>753</v>
      </c>
      <c r="C172" s="197" t="s">
        <v>687</v>
      </c>
      <c r="D172" s="197"/>
      <c r="E172" s="198">
        <f t="shared" si="41"/>
        <v>1500</v>
      </c>
      <c r="F172" s="198">
        <f t="shared" si="41"/>
        <v>1500</v>
      </c>
      <c r="G172" s="198">
        <f t="shared" si="41"/>
        <v>1500</v>
      </c>
    </row>
    <row r="173" spans="1:7" ht="32.25" customHeight="1">
      <c r="A173" s="196" t="s">
        <v>320</v>
      </c>
      <c r="B173" s="219" t="s">
        <v>753</v>
      </c>
      <c r="C173" s="197" t="s">
        <v>687</v>
      </c>
      <c r="D173" s="197" t="s">
        <v>319</v>
      </c>
      <c r="E173" s="198">
        <v>1500</v>
      </c>
      <c r="F173" s="198">
        <v>1500</v>
      </c>
      <c r="G173" s="198">
        <v>1500</v>
      </c>
    </row>
    <row r="174" spans="1:7" ht="45" customHeight="1">
      <c r="A174" s="34" t="s">
        <v>968</v>
      </c>
      <c r="B174" s="54" t="s">
        <v>753</v>
      </c>
      <c r="C174" s="50"/>
      <c r="D174" s="50"/>
      <c r="E174" s="61">
        <f>E175+E176</f>
        <v>0</v>
      </c>
      <c r="F174" s="61">
        <f>SUM(F175:F176)</f>
        <v>0</v>
      </c>
      <c r="G174" s="61">
        <f>SUM(G175:G176)</f>
        <v>0</v>
      </c>
    </row>
    <row r="175" spans="1:7" ht="23.25" customHeight="1">
      <c r="A175" s="196" t="s">
        <v>893</v>
      </c>
      <c r="B175" s="219" t="s">
        <v>753</v>
      </c>
      <c r="C175" s="197" t="s">
        <v>876</v>
      </c>
      <c r="D175" s="197" t="s">
        <v>319</v>
      </c>
      <c r="E175" s="198">
        <v>0</v>
      </c>
      <c r="F175" s="198">
        <v>0</v>
      </c>
      <c r="G175" s="198">
        <v>0</v>
      </c>
    </row>
    <row r="176" spans="1:7" ht="30" customHeight="1">
      <c r="A176" s="196" t="s">
        <v>892</v>
      </c>
      <c r="B176" s="219" t="s">
        <v>753</v>
      </c>
      <c r="C176" s="197" t="s">
        <v>877</v>
      </c>
      <c r="D176" s="197" t="s">
        <v>319</v>
      </c>
      <c r="E176" s="198"/>
      <c r="F176" s="198"/>
      <c r="G176" s="198"/>
    </row>
    <row r="177" spans="1:8" ht="25.5" customHeight="1">
      <c r="A177" s="206" t="s">
        <v>269</v>
      </c>
      <c r="B177" s="50" t="s">
        <v>268</v>
      </c>
      <c r="C177" s="50"/>
      <c r="D177" s="50"/>
      <c r="E177" s="61">
        <f>SUM(E178,E190,E228,E233,E209)</f>
        <v>686493.7</v>
      </c>
      <c r="F177" s="61">
        <f t="shared" ref="F177:G177" si="42">SUM(F178,F190,F228,F233,F209)</f>
        <v>608165.6</v>
      </c>
      <c r="G177" s="61">
        <f t="shared" si="42"/>
        <v>596944.1</v>
      </c>
    </row>
    <row r="178" spans="1:8" ht="27" customHeight="1">
      <c r="A178" s="34" t="s">
        <v>454</v>
      </c>
      <c r="B178" s="50" t="s">
        <v>516</v>
      </c>
      <c r="C178" s="50"/>
      <c r="D178" s="50"/>
      <c r="E178" s="61">
        <f t="shared" ref="E178:G180" si="43">SUM(E179)</f>
        <v>204591</v>
      </c>
      <c r="F178" s="61">
        <f t="shared" si="43"/>
        <v>174087</v>
      </c>
      <c r="G178" s="61">
        <f t="shared" si="43"/>
        <v>172379</v>
      </c>
    </row>
    <row r="179" spans="1:8" ht="42" customHeight="1">
      <c r="A179" s="206" t="s">
        <v>1026</v>
      </c>
      <c r="B179" s="50" t="s">
        <v>516</v>
      </c>
      <c r="C179" s="50" t="s">
        <v>424</v>
      </c>
      <c r="D179" s="197"/>
      <c r="E179" s="61">
        <f t="shared" si="43"/>
        <v>204591</v>
      </c>
      <c r="F179" s="61">
        <f t="shared" si="43"/>
        <v>174087</v>
      </c>
      <c r="G179" s="61">
        <f t="shared" si="43"/>
        <v>172379</v>
      </c>
      <c r="H179" s="94"/>
    </row>
    <row r="180" spans="1:8" ht="30" customHeight="1">
      <c r="A180" s="203" t="s">
        <v>17</v>
      </c>
      <c r="B180" s="50" t="s">
        <v>516</v>
      </c>
      <c r="C180" s="50" t="s">
        <v>425</v>
      </c>
      <c r="D180" s="50"/>
      <c r="E180" s="61">
        <f t="shared" si="43"/>
        <v>204591</v>
      </c>
      <c r="F180" s="61">
        <f t="shared" si="43"/>
        <v>174087</v>
      </c>
      <c r="G180" s="61">
        <f t="shared" si="43"/>
        <v>172379</v>
      </c>
      <c r="H180" s="95"/>
    </row>
    <row r="181" spans="1:8" ht="32.25" customHeight="1">
      <c r="A181" s="204" t="s">
        <v>566</v>
      </c>
      <c r="B181" s="197" t="s">
        <v>516</v>
      </c>
      <c r="C181" s="197" t="s">
        <v>589</v>
      </c>
      <c r="D181" s="50"/>
      <c r="E181" s="198">
        <f>SUM(E182,E185,)</f>
        <v>204591</v>
      </c>
      <c r="F181" s="198">
        <f t="shared" ref="F181:G181" si="44">SUM(F182,F185,)</f>
        <v>174087</v>
      </c>
      <c r="G181" s="198">
        <f t="shared" si="44"/>
        <v>172379</v>
      </c>
      <c r="H181" s="95"/>
    </row>
    <row r="182" spans="1:8" ht="83.25" customHeight="1">
      <c r="A182" s="204" t="s">
        <v>433</v>
      </c>
      <c r="B182" s="197" t="s">
        <v>516</v>
      </c>
      <c r="C182" s="197" t="s">
        <v>590</v>
      </c>
      <c r="D182" s="197"/>
      <c r="E182" s="62">
        <f>E183+E184</f>
        <v>133004</v>
      </c>
      <c r="F182" s="62">
        <f t="shared" ref="F182:G182" si="45">F183+F184</f>
        <v>102500</v>
      </c>
      <c r="G182" s="62">
        <f t="shared" si="45"/>
        <v>105520</v>
      </c>
      <c r="H182" s="94"/>
    </row>
    <row r="183" spans="1:8" ht="25.5" customHeight="1">
      <c r="A183" s="202" t="s">
        <v>756</v>
      </c>
      <c r="B183" s="199" t="s">
        <v>516</v>
      </c>
      <c r="C183" s="197" t="s">
        <v>590</v>
      </c>
      <c r="D183" s="197" t="s">
        <v>709</v>
      </c>
      <c r="E183" s="62">
        <v>131661</v>
      </c>
      <c r="F183" s="62">
        <v>101465</v>
      </c>
      <c r="G183" s="62">
        <v>104454</v>
      </c>
    </row>
    <row r="184" spans="1:8" ht="20.25" customHeight="1">
      <c r="A184" s="202" t="s">
        <v>246</v>
      </c>
      <c r="B184" s="199" t="s">
        <v>516</v>
      </c>
      <c r="C184" s="197" t="s">
        <v>765</v>
      </c>
      <c r="D184" s="197" t="s">
        <v>709</v>
      </c>
      <c r="E184" s="62">
        <v>1343</v>
      </c>
      <c r="F184" s="62">
        <v>1035</v>
      </c>
      <c r="G184" s="62">
        <v>1066</v>
      </c>
    </row>
    <row r="185" spans="1:8" ht="40.5" customHeight="1">
      <c r="A185" s="204" t="s">
        <v>520</v>
      </c>
      <c r="B185" s="197" t="s">
        <v>516</v>
      </c>
      <c r="C185" s="197" t="s">
        <v>591</v>
      </c>
      <c r="D185" s="197"/>
      <c r="E185" s="198">
        <f>E186+E187+E189+E188</f>
        <v>71587</v>
      </c>
      <c r="F185" s="198">
        <f t="shared" ref="F185:G185" si="46">F186+F187+F189+F188</f>
        <v>71587</v>
      </c>
      <c r="G185" s="198">
        <f t="shared" si="46"/>
        <v>66859</v>
      </c>
    </row>
    <row r="186" spans="1:8" ht="21.75" customHeight="1">
      <c r="A186" s="204" t="s">
        <v>756</v>
      </c>
      <c r="B186" s="219" t="s">
        <v>657</v>
      </c>
      <c r="C186" s="197" t="s">
        <v>591</v>
      </c>
      <c r="D186" s="197" t="s">
        <v>709</v>
      </c>
      <c r="E186" s="90">
        <v>40426</v>
      </c>
      <c r="F186" s="90">
        <v>40426</v>
      </c>
      <c r="G186" s="90">
        <v>40426</v>
      </c>
    </row>
    <row r="187" spans="1:8" ht="21.75" customHeight="1">
      <c r="A187" s="204" t="s">
        <v>246</v>
      </c>
      <c r="B187" s="219" t="s">
        <v>657</v>
      </c>
      <c r="C187" s="197" t="s">
        <v>635</v>
      </c>
      <c r="D187" s="197" t="s">
        <v>709</v>
      </c>
      <c r="E187" s="90">
        <v>4728</v>
      </c>
      <c r="F187" s="90">
        <v>4728</v>
      </c>
      <c r="G187" s="90"/>
    </row>
    <row r="188" spans="1:8" ht="21.75" customHeight="1">
      <c r="A188" s="204" t="s">
        <v>246</v>
      </c>
      <c r="B188" s="219" t="s">
        <v>657</v>
      </c>
      <c r="C188" s="197" t="s">
        <v>635</v>
      </c>
      <c r="D188" s="197" t="s">
        <v>990</v>
      </c>
      <c r="E188" s="90">
        <v>12133</v>
      </c>
      <c r="F188" s="90">
        <v>12133</v>
      </c>
      <c r="G188" s="90">
        <v>12133</v>
      </c>
    </row>
    <row r="189" spans="1:8" ht="25.5" customHeight="1">
      <c r="A189" s="202" t="s">
        <v>886</v>
      </c>
      <c r="B189" s="219" t="s">
        <v>657</v>
      </c>
      <c r="C189" s="197" t="s">
        <v>885</v>
      </c>
      <c r="D189" s="197" t="s">
        <v>709</v>
      </c>
      <c r="E189" s="90">
        <v>14300</v>
      </c>
      <c r="F189" s="90">
        <v>14300</v>
      </c>
      <c r="G189" s="90">
        <v>14300</v>
      </c>
    </row>
    <row r="190" spans="1:8" ht="21" customHeight="1">
      <c r="A190" s="201" t="s">
        <v>455</v>
      </c>
      <c r="B190" s="50" t="s">
        <v>517</v>
      </c>
      <c r="C190" s="50"/>
      <c r="D190" s="50"/>
      <c r="E190" s="61">
        <f>SUM(E191)+E208</f>
        <v>393439.69999999995</v>
      </c>
      <c r="F190" s="61">
        <f t="shared" ref="F190:G190" si="47">SUM(F191)+F208</f>
        <v>345439.6</v>
      </c>
      <c r="G190" s="61">
        <f t="shared" si="47"/>
        <v>335926.1</v>
      </c>
    </row>
    <row r="191" spans="1:8" ht="35.25" customHeight="1">
      <c r="A191" s="201" t="s">
        <v>329</v>
      </c>
      <c r="B191" s="50" t="s">
        <v>517</v>
      </c>
      <c r="C191" s="50" t="s">
        <v>528</v>
      </c>
      <c r="D191" s="50"/>
      <c r="E191" s="61">
        <f>SUM(E192)</f>
        <v>392439.69999999995</v>
      </c>
      <c r="F191" s="61">
        <f t="shared" ref="F191:G191" si="48">SUM(F192)</f>
        <v>345439.6</v>
      </c>
      <c r="G191" s="61">
        <f t="shared" si="48"/>
        <v>335926.1</v>
      </c>
    </row>
    <row r="192" spans="1:8" ht="45.75" customHeight="1">
      <c r="A192" s="204" t="s">
        <v>567</v>
      </c>
      <c r="B192" s="197" t="s">
        <v>517</v>
      </c>
      <c r="C192" s="197" t="s">
        <v>592</v>
      </c>
      <c r="D192" s="50"/>
      <c r="E192" s="198">
        <f>SUM(E193,E196)</f>
        <v>392439.69999999995</v>
      </c>
      <c r="F192" s="198">
        <f t="shared" ref="F192:G192" si="49">SUM(F193,F196)</f>
        <v>345439.6</v>
      </c>
      <c r="G192" s="198">
        <f t="shared" si="49"/>
        <v>335926.1</v>
      </c>
    </row>
    <row r="193" spans="1:7" ht="78.75" customHeight="1">
      <c r="A193" s="204" t="s">
        <v>434</v>
      </c>
      <c r="B193" s="197" t="s">
        <v>517</v>
      </c>
      <c r="C193" s="197" t="s">
        <v>593</v>
      </c>
      <c r="D193" s="197"/>
      <c r="E193" s="198">
        <f>E194+E195</f>
        <v>232247</v>
      </c>
      <c r="F193" s="198">
        <f t="shared" ref="F193:G193" si="50">F194+F195</f>
        <v>201506</v>
      </c>
      <c r="G193" s="198">
        <f t="shared" si="50"/>
        <v>193959</v>
      </c>
    </row>
    <row r="194" spans="1:7" ht="19.5" customHeight="1">
      <c r="A194" s="202" t="s">
        <v>756</v>
      </c>
      <c r="B194" s="199" t="s">
        <v>517</v>
      </c>
      <c r="C194" s="197" t="s">
        <v>593</v>
      </c>
      <c r="D194" s="197" t="s">
        <v>709</v>
      </c>
      <c r="E194" s="62">
        <v>229901</v>
      </c>
      <c r="F194" s="62">
        <v>199471</v>
      </c>
      <c r="G194" s="62">
        <v>192000</v>
      </c>
    </row>
    <row r="195" spans="1:7" ht="21.75" customHeight="1">
      <c r="A195" s="202" t="s">
        <v>246</v>
      </c>
      <c r="B195" s="199" t="s">
        <v>517</v>
      </c>
      <c r="C195" s="197" t="s">
        <v>764</v>
      </c>
      <c r="D195" s="197" t="s">
        <v>709</v>
      </c>
      <c r="E195" s="62">
        <v>2346</v>
      </c>
      <c r="F195" s="62">
        <v>2035</v>
      </c>
      <c r="G195" s="62">
        <v>1959</v>
      </c>
    </row>
    <row r="196" spans="1:7" ht="44.25" customHeight="1">
      <c r="A196" s="204" t="s">
        <v>435</v>
      </c>
      <c r="B196" s="197" t="s">
        <v>517</v>
      </c>
      <c r="C196" s="197" t="s">
        <v>594</v>
      </c>
      <c r="D196" s="197"/>
      <c r="E196" s="198">
        <f>E197+E198+E200+E201+E202+E203+E199+E204+E205+E206</f>
        <v>160192.69999999998</v>
      </c>
      <c r="F196" s="198">
        <f>F197+F198+F200+F201+F202+F203+F199+F204+F205+F206</f>
        <v>143933.59999999998</v>
      </c>
      <c r="G196" s="198">
        <f t="shared" ref="G196" si="51">G197+G198+G200+G201+G202+G203+G199+G204+G205+G206</f>
        <v>141967.1</v>
      </c>
    </row>
    <row r="197" spans="1:7" ht="30.75" customHeight="1">
      <c r="A197" s="202" t="s">
        <v>756</v>
      </c>
      <c r="B197" s="199" t="s">
        <v>517</v>
      </c>
      <c r="C197" s="197" t="s">
        <v>594</v>
      </c>
      <c r="D197" s="197" t="s">
        <v>709</v>
      </c>
      <c r="E197" s="90">
        <v>73947</v>
      </c>
      <c r="F197" s="90">
        <v>73947</v>
      </c>
      <c r="G197" s="90">
        <v>73947</v>
      </c>
    </row>
    <row r="198" spans="1:7" ht="30" customHeight="1">
      <c r="A198" s="202" t="s">
        <v>246</v>
      </c>
      <c r="B198" s="199" t="s">
        <v>517</v>
      </c>
      <c r="C198" s="197" t="s">
        <v>729</v>
      </c>
      <c r="D198" s="197" t="s">
        <v>709</v>
      </c>
      <c r="E198" s="90">
        <v>10000</v>
      </c>
      <c r="F198" s="90">
        <v>11002</v>
      </c>
      <c r="G198" s="90">
        <v>8462</v>
      </c>
    </row>
    <row r="199" spans="1:7" ht="24" customHeight="1">
      <c r="A199" s="202" t="s">
        <v>246</v>
      </c>
      <c r="B199" s="199" t="s">
        <v>517</v>
      </c>
      <c r="C199" s="197" t="s">
        <v>729</v>
      </c>
      <c r="D199" s="197" t="s">
        <v>990</v>
      </c>
      <c r="E199" s="90">
        <v>20010</v>
      </c>
      <c r="F199" s="90"/>
      <c r="G199" s="90"/>
    </row>
    <row r="200" spans="1:7" ht="30.75" customHeight="1">
      <c r="A200" s="202" t="s">
        <v>886</v>
      </c>
      <c r="B200" s="199" t="s">
        <v>517</v>
      </c>
      <c r="C200" s="197" t="s">
        <v>889</v>
      </c>
      <c r="D200" s="197" t="s">
        <v>709</v>
      </c>
      <c r="E200" s="90">
        <v>6200</v>
      </c>
      <c r="F200" s="90">
        <v>6200</v>
      </c>
      <c r="G200" s="90">
        <v>6200</v>
      </c>
    </row>
    <row r="201" spans="1:7" ht="27.75" customHeight="1">
      <c r="A201" s="205" t="s">
        <v>932</v>
      </c>
      <c r="B201" s="199" t="s">
        <v>517</v>
      </c>
      <c r="C201" s="197" t="s">
        <v>933</v>
      </c>
      <c r="D201" s="197" t="s">
        <v>855</v>
      </c>
      <c r="E201" s="198">
        <v>19530</v>
      </c>
      <c r="F201" s="198">
        <v>19530</v>
      </c>
      <c r="G201" s="198">
        <v>19530</v>
      </c>
    </row>
    <row r="202" spans="1:7" ht="33.75" customHeight="1">
      <c r="A202" s="205" t="s">
        <v>934</v>
      </c>
      <c r="B202" s="199" t="s">
        <v>517</v>
      </c>
      <c r="C202" s="197" t="s">
        <v>935</v>
      </c>
      <c r="D202" s="197" t="s">
        <v>855</v>
      </c>
      <c r="E202" s="198">
        <v>15823.9</v>
      </c>
      <c r="F202" s="198">
        <v>15384.4</v>
      </c>
      <c r="G202" s="198">
        <v>15823.9</v>
      </c>
    </row>
    <row r="203" spans="1:7" ht="30" customHeight="1">
      <c r="A203" s="205" t="s">
        <v>936</v>
      </c>
      <c r="B203" s="199" t="s">
        <v>517</v>
      </c>
      <c r="C203" s="197" t="s">
        <v>937</v>
      </c>
      <c r="D203" s="197" t="s">
        <v>855</v>
      </c>
      <c r="E203" s="198">
        <v>11714</v>
      </c>
      <c r="F203" s="198">
        <v>10710.4</v>
      </c>
      <c r="G203" s="198">
        <v>10304.5</v>
      </c>
    </row>
    <row r="204" spans="1:7" ht="21.75" customHeight="1">
      <c r="A204" s="202" t="s">
        <v>1061</v>
      </c>
      <c r="B204" s="199" t="s">
        <v>517</v>
      </c>
      <c r="C204" s="197" t="s">
        <v>1000</v>
      </c>
      <c r="D204" s="197" t="s">
        <v>709</v>
      </c>
      <c r="E204" s="198">
        <v>165</v>
      </c>
      <c r="F204" s="198">
        <v>165</v>
      </c>
      <c r="G204" s="198">
        <v>165</v>
      </c>
    </row>
    <row r="205" spans="1:7" ht="31.5" customHeight="1">
      <c r="A205" s="202" t="s">
        <v>1062</v>
      </c>
      <c r="B205" s="199" t="s">
        <v>517</v>
      </c>
      <c r="C205" s="197" t="s">
        <v>1001</v>
      </c>
      <c r="D205" s="197" t="s">
        <v>855</v>
      </c>
      <c r="E205" s="198">
        <v>2802.8</v>
      </c>
      <c r="F205" s="198">
        <v>2802.8</v>
      </c>
      <c r="G205" s="198">
        <v>3342.7</v>
      </c>
    </row>
    <row r="206" spans="1:7" ht="18.75" customHeight="1">
      <c r="A206" s="202" t="s">
        <v>1004</v>
      </c>
      <c r="B206" s="199" t="s">
        <v>517</v>
      </c>
      <c r="C206" s="197" t="s">
        <v>1005</v>
      </c>
      <c r="D206" s="197" t="s">
        <v>855</v>
      </c>
      <c r="E206" s="198"/>
      <c r="F206" s="198">
        <v>4192</v>
      </c>
      <c r="G206" s="198">
        <v>4192</v>
      </c>
    </row>
    <row r="207" spans="1:7" ht="53.25" customHeight="1">
      <c r="A207" s="34" t="s">
        <v>1036</v>
      </c>
      <c r="B207" s="54" t="s">
        <v>864</v>
      </c>
      <c r="C207" s="50" t="s">
        <v>687</v>
      </c>
      <c r="D207" s="50" t="s">
        <v>319</v>
      </c>
      <c r="E207" s="61">
        <f>E208</f>
        <v>1000</v>
      </c>
      <c r="F207" s="61">
        <f t="shared" ref="F207:G207" si="52">F208</f>
        <v>0</v>
      </c>
      <c r="G207" s="61">
        <f t="shared" si="52"/>
        <v>0</v>
      </c>
    </row>
    <row r="208" spans="1:7" ht="35.25" customHeight="1">
      <c r="A208" s="202" t="s">
        <v>354</v>
      </c>
      <c r="B208" s="219" t="s">
        <v>864</v>
      </c>
      <c r="C208" s="197" t="s">
        <v>687</v>
      </c>
      <c r="D208" s="197" t="s">
        <v>319</v>
      </c>
      <c r="E208" s="198">
        <v>1000</v>
      </c>
      <c r="F208" s="198">
        <v>0</v>
      </c>
      <c r="G208" s="198">
        <v>0</v>
      </c>
    </row>
    <row r="209" spans="1:8" ht="24.75" customHeight="1">
      <c r="A209" s="34" t="s">
        <v>652</v>
      </c>
      <c r="B209" s="50" t="s">
        <v>648</v>
      </c>
      <c r="C209" s="197"/>
      <c r="D209" s="197"/>
      <c r="E209" s="61">
        <f>SUM(E210,E217)</f>
        <v>74365</v>
      </c>
      <c r="F209" s="61">
        <f t="shared" ref="F209:G209" si="53">SUM(F210,F217)</f>
        <v>74365</v>
      </c>
      <c r="G209" s="61">
        <f t="shared" si="53"/>
        <v>74365</v>
      </c>
    </row>
    <row r="210" spans="1:8" ht="42" customHeight="1">
      <c r="A210" s="201" t="s">
        <v>973</v>
      </c>
      <c r="B210" s="50" t="s">
        <v>648</v>
      </c>
      <c r="C210" s="50" t="s">
        <v>526</v>
      </c>
      <c r="D210" s="197"/>
      <c r="E210" s="61">
        <f t="shared" ref="E210:G212" si="54">SUM(E211)</f>
        <v>24650</v>
      </c>
      <c r="F210" s="61">
        <f t="shared" si="54"/>
        <v>24650</v>
      </c>
      <c r="G210" s="61">
        <f t="shared" si="54"/>
        <v>24650</v>
      </c>
    </row>
    <row r="211" spans="1:8" ht="34.5" customHeight="1">
      <c r="A211" s="202" t="s">
        <v>8</v>
      </c>
      <c r="B211" s="197" t="s">
        <v>648</v>
      </c>
      <c r="C211" s="197" t="s">
        <v>527</v>
      </c>
      <c r="D211" s="197"/>
      <c r="E211" s="198">
        <f t="shared" si="54"/>
        <v>24650</v>
      </c>
      <c r="F211" s="198">
        <f t="shared" si="54"/>
        <v>24650</v>
      </c>
      <c r="G211" s="198">
        <f t="shared" si="54"/>
        <v>24650</v>
      </c>
    </row>
    <row r="212" spans="1:8" ht="24" customHeight="1">
      <c r="A212" s="204" t="s">
        <v>622</v>
      </c>
      <c r="B212" s="197" t="s">
        <v>648</v>
      </c>
      <c r="C212" s="197" t="s">
        <v>623</v>
      </c>
      <c r="D212" s="197"/>
      <c r="E212" s="198">
        <f t="shared" si="54"/>
        <v>24650</v>
      </c>
      <c r="F212" s="198">
        <f t="shared" si="54"/>
        <v>24650</v>
      </c>
      <c r="G212" s="198">
        <f t="shared" si="54"/>
        <v>24650</v>
      </c>
    </row>
    <row r="213" spans="1:8" ht="35.25" customHeight="1">
      <c r="A213" s="202" t="s">
        <v>9</v>
      </c>
      <c r="B213" s="197" t="s">
        <v>648</v>
      </c>
      <c r="C213" s="197" t="s">
        <v>624</v>
      </c>
      <c r="D213" s="197"/>
      <c r="E213" s="198">
        <f>SUM(E214,E215,E216)</f>
        <v>24650</v>
      </c>
      <c r="F213" s="198">
        <f t="shared" ref="F213:G213" si="55">SUM(F214,F215,F216)</f>
        <v>24650</v>
      </c>
      <c r="G213" s="198">
        <f t="shared" si="55"/>
        <v>24650</v>
      </c>
    </row>
    <row r="214" spans="1:8" ht="30" customHeight="1">
      <c r="A214" s="202" t="s">
        <v>946</v>
      </c>
      <c r="B214" s="197" t="s">
        <v>648</v>
      </c>
      <c r="C214" s="197" t="s">
        <v>624</v>
      </c>
      <c r="D214" s="197" t="s">
        <v>709</v>
      </c>
      <c r="E214" s="198">
        <v>23145</v>
      </c>
      <c r="F214" s="198">
        <v>23145</v>
      </c>
      <c r="G214" s="198">
        <v>23145</v>
      </c>
    </row>
    <row r="215" spans="1:8" ht="21" customHeight="1">
      <c r="A215" s="202" t="s">
        <v>246</v>
      </c>
      <c r="B215" s="197" t="s">
        <v>648</v>
      </c>
      <c r="C215" s="197" t="s">
        <v>624</v>
      </c>
      <c r="D215" s="197" t="s">
        <v>990</v>
      </c>
      <c r="E215" s="198">
        <v>505</v>
      </c>
      <c r="F215" s="198">
        <v>505</v>
      </c>
      <c r="G215" s="198">
        <v>505</v>
      </c>
      <c r="H215" s="96"/>
    </row>
    <row r="216" spans="1:8" ht="21" customHeight="1">
      <c r="A216" s="202" t="s">
        <v>246</v>
      </c>
      <c r="B216" s="197" t="s">
        <v>648</v>
      </c>
      <c r="C216" s="197" t="s">
        <v>624</v>
      </c>
      <c r="D216" s="197" t="s">
        <v>709</v>
      </c>
      <c r="E216" s="198">
        <v>1000</v>
      </c>
      <c r="F216" s="198">
        <v>1000</v>
      </c>
      <c r="G216" s="198">
        <v>1000</v>
      </c>
    </row>
    <row r="217" spans="1:8" ht="45" customHeight="1">
      <c r="A217" s="34" t="s">
        <v>330</v>
      </c>
      <c r="B217" s="50" t="s">
        <v>648</v>
      </c>
      <c r="C217" s="50" t="s">
        <v>529</v>
      </c>
      <c r="D217" s="50"/>
      <c r="E217" s="61">
        <f>SUM(E218)</f>
        <v>49715</v>
      </c>
      <c r="F217" s="61">
        <f t="shared" ref="F217:G217" si="56">SUM(F218)</f>
        <v>49715</v>
      </c>
      <c r="G217" s="61">
        <f t="shared" si="56"/>
        <v>49715</v>
      </c>
    </row>
    <row r="218" spans="1:8" ht="35.25" customHeight="1">
      <c r="A218" s="196" t="s">
        <v>556</v>
      </c>
      <c r="B218" s="197" t="s">
        <v>648</v>
      </c>
      <c r="C218" s="197" t="s">
        <v>595</v>
      </c>
      <c r="D218" s="50"/>
      <c r="E218" s="198">
        <f>E219+E223</f>
        <v>49715</v>
      </c>
      <c r="F218" s="198">
        <f t="shared" ref="F218:G218" si="57">F219+F223</f>
        <v>49715</v>
      </c>
      <c r="G218" s="198">
        <f t="shared" si="57"/>
        <v>49715</v>
      </c>
    </row>
    <row r="219" spans="1:8" ht="18.75" customHeight="1">
      <c r="A219" s="204" t="s">
        <v>716</v>
      </c>
      <c r="B219" s="197" t="s">
        <v>648</v>
      </c>
      <c r="C219" s="197" t="s">
        <v>596</v>
      </c>
      <c r="D219" s="197"/>
      <c r="E219" s="198">
        <f>E220+E222+E221</f>
        <v>24615</v>
      </c>
      <c r="F219" s="198">
        <f>F220+F222+F221</f>
        <v>24615</v>
      </c>
      <c r="G219" s="198">
        <f t="shared" ref="G219" si="58">G220+G222+G221</f>
        <v>24615</v>
      </c>
    </row>
    <row r="220" spans="1:8" ht="21" customHeight="1">
      <c r="A220" s="202" t="s">
        <v>946</v>
      </c>
      <c r="B220" s="197" t="s">
        <v>648</v>
      </c>
      <c r="C220" s="197" t="s">
        <v>596</v>
      </c>
      <c r="D220" s="197" t="s">
        <v>709</v>
      </c>
      <c r="E220" s="198">
        <v>23115</v>
      </c>
      <c r="F220" s="198">
        <v>23115</v>
      </c>
      <c r="G220" s="198">
        <v>23115</v>
      </c>
    </row>
    <row r="221" spans="1:8" ht="18" customHeight="1">
      <c r="A221" s="202"/>
      <c r="B221" s="197"/>
      <c r="C221" s="197"/>
      <c r="D221" s="197" t="s">
        <v>990</v>
      </c>
      <c r="E221" s="198">
        <v>1000</v>
      </c>
      <c r="F221" s="198">
        <v>1000</v>
      </c>
      <c r="G221" s="198">
        <v>1000</v>
      </c>
    </row>
    <row r="222" spans="1:8" ht="20.25" customHeight="1">
      <c r="A222" s="202" t="s">
        <v>246</v>
      </c>
      <c r="B222" s="197" t="s">
        <v>648</v>
      </c>
      <c r="C222" s="197" t="s">
        <v>596</v>
      </c>
      <c r="D222" s="197" t="s">
        <v>709</v>
      </c>
      <c r="E222" s="198">
        <v>500</v>
      </c>
      <c r="F222" s="198">
        <v>500</v>
      </c>
      <c r="G222" s="198">
        <v>500</v>
      </c>
    </row>
    <row r="223" spans="1:8" ht="29.25" customHeight="1">
      <c r="A223" s="204" t="s">
        <v>715</v>
      </c>
      <c r="B223" s="197" t="s">
        <v>648</v>
      </c>
      <c r="C223" s="197" t="s">
        <v>710</v>
      </c>
      <c r="D223" s="197"/>
      <c r="E223" s="198">
        <f>SUM(E224:E226)+E227</f>
        <v>25100</v>
      </c>
      <c r="F223" s="198">
        <f t="shared" ref="F223:G223" si="59">SUM(F224:F226)+F227</f>
        <v>25100</v>
      </c>
      <c r="G223" s="198">
        <f t="shared" si="59"/>
        <v>25100</v>
      </c>
    </row>
    <row r="224" spans="1:8" ht="27" customHeight="1">
      <c r="A224" s="202" t="s">
        <v>946</v>
      </c>
      <c r="B224" s="197" t="s">
        <v>648</v>
      </c>
      <c r="C224" s="197" t="s">
        <v>710</v>
      </c>
      <c r="D224" s="197" t="s">
        <v>709</v>
      </c>
      <c r="E224" s="198">
        <v>22000</v>
      </c>
      <c r="F224" s="198">
        <v>22000</v>
      </c>
      <c r="G224" s="198">
        <v>22000</v>
      </c>
    </row>
    <row r="225" spans="1:7" ht="26.25" customHeight="1">
      <c r="A225" s="202" t="s">
        <v>246</v>
      </c>
      <c r="B225" s="197" t="s">
        <v>648</v>
      </c>
      <c r="C225" s="197" t="s">
        <v>710</v>
      </c>
      <c r="D225" s="197" t="s">
        <v>990</v>
      </c>
      <c r="E225" s="200">
        <v>600</v>
      </c>
      <c r="F225" s="200">
        <v>600</v>
      </c>
      <c r="G225" s="200">
        <v>600</v>
      </c>
    </row>
    <row r="226" spans="1:7" ht="30.75" customHeight="1">
      <c r="A226" s="202" t="s">
        <v>246</v>
      </c>
      <c r="B226" s="197" t="s">
        <v>648</v>
      </c>
      <c r="C226" s="197" t="s">
        <v>710</v>
      </c>
      <c r="D226" s="197" t="s">
        <v>709</v>
      </c>
      <c r="E226" s="200">
        <v>500</v>
      </c>
      <c r="F226" s="200">
        <v>500</v>
      </c>
      <c r="G226" s="200">
        <v>500</v>
      </c>
    </row>
    <row r="227" spans="1:7" ht="24.75" customHeight="1">
      <c r="A227" s="196" t="s">
        <v>951</v>
      </c>
      <c r="B227" s="197" t="s">
        <v>648</v>
      </c>
      <c r="C227" s="197" t="s">
        <v>884</v>
      </c>
      <c r="D227" s="197" t="s">
        <v>997</v>
      </c>
      <c r="E227" s="198">
        <v>2000</v>
      </c>
      <c r="F227" s="198">
        <v>2000</v>
      </c>
      <c r="G227" s="198">
        <v>2000</v>
      </c>
    </row>
    <row r="228" spans="1:7" ht="32.25" customHeight="1">
      <c r="A228" s="34" t="s">
        <v>456</v>
      </c>
      <c r="B228" s="50" t="s">
        <v>176</v>
      </c>
      <c r="C228" s="50"/>
      <c r="D228" s="50"/>
      <c r="E228" s="221">
        <f>SUM(E229)</f>
        <v>700</v>
      </c>
      <c r="F228" s="221">
        <f>SUM(F229)</f>
        <v>700</v>
      </c>
      <c r="G228" s="221">
        <f>SUM(G229)</f>
        <v>700</v>
      </c>
    </row>
    <row r="229" spans="1:7" ht="42.75" customHeight="1">
      <c r="A229" s="206" t="s">
        <v>1031</v>
      </c>
      <c r="B229" s="50" t="s">
        <v>176</v>
      </c>
      <c r="C229" s="50" t="s">
        <v>530</v>
      </c>
      <c r="D229" s="50"/>
      <c r="E229" s="61">
        <f>SUM(E231)</f>
        <v>700</v>
      </c>
      <c r="F229" s="61">
        <f t="shared" ref="F229:G230" si="60">SUM(F230)</f>
        <v>700</v>
      </c>
      <c r="G229" s="61">
        <f t="shared" si="60"/>
        <v>700</v>
      </c>
    </row>
    <row r="230" spans="1:7" ht="29.25" customHeight="1">
      <c r="A230" s="205" t="s">
        <v>597</v>
      </c>
      <c r="B230" s="197" t="s">
        <v>176</v>
      </c>
      <c r="C230" s="197" t="s">
        <v>607</v>
      </c>
      <c r="D230" s="50"/>
      <c r="E230" s="198">
        <f>E231</f>
        <v>700</v>
      </c>
      <c r="F230" s="198">
        <f t="shared" si="60"/>
        <v>700</v>
      </c>
      <c r="G230" s="198">
        <f t="shared" si="60"/>
        <v>700</v>
      </c>
    </row>
    <row r="231" spans="1:7" ht="32.25" customHeight="1">
      <c r="A231" s="196" t="s">
        <v>14</v>
      </c>
      <c r="B231" s="197" t="s">
        <v>176</v>
      </c>
      <c r="C231" s="197" t="s">
        <v>598</v>
      </c>
      <c r="D231" s="197"/>
      <c r="E231" s="198">
        <f>SUM(E232)</f>
        <v>700</v>
      </c>
      <c r="F231" s="198">
        <f>SUM(F232)</f>
        <v>700</v>
      </c>
      <c r="G231" s="198">
        <f>SUM(G232)</f>
        <v>700</v>
      </c>
    </row>
    <row r="232" spans="1:7" ht="33" customHeight="1">
      <c r="A232" s="202" t="s">
        <v>320</v>
      </c>
      <c r="B232" s="197" t="s">
        <v>176</v>
      </c>
      <c r="C232" s="197" t="s">
        <v>598</v>
      </c>
      <c r="D232" s="197" t="s">
        <v>319</v>
      </c>
      <c r="E232" s="198">
        <v>700</v>
      </c>
      <c r="F232" s="198">
        <v>700</v>
      </c>
      <c r="G232" s="198">
        <v>700</v>
      </c>
    </row>
    <row r="233" spans="1:7" ht="23.25" customHeight="1">
      <c r="A233" s="34" t="s">
        <v>156</v>
      </c>
      <c r="B233" s="50" t="s">
        <v>115</v>
      </c>
      <c r="C233" s="50"/>
      <c r="D233" s="50"/>
      <c r="E233" s="61">
        <f>SUM(E239,E236)</f>
        <v>13398</v>
      </c>
      <c r="F233" s="61">
        <f>SUM(F239,F236)</f>
        <v>13574</v>
      </c>
      <c r="G233" s="61">
        <f>SUM(G239,G236)</f>
        <v>13574</v>
      </c>
    </row>
    <row r="234" spans="1:7" ht="45" customHeight="1">
      <c r="A234" s="34" t="s">
        <v>1074</v>
      </c>
      <c r="B234" s="50" t="s">
        <v>115</v>
      </c>
      <c r="C234" s="50" t="s">
        <v>531</v>
      </c>
      <c r="D234" s="50"/>
      <c r="E234" s="61">
        <f>SUM(E236)</f>
        <v>10001</v>
      </c>
      <c r="F234" s="61">
        <f>SUM(F235)</f>
        <v>10177</v>
      </c>
      <c r="G234" s="61">
        <f>SUM(G235)</f>
        <v>10177</v>
      </c>
    </row>
    <row r="235" spans="1:7" ht="43.5" customHeight="1">
      <c r="A235" s="196" t="s">
        <v>599</v>
      </c>
      <c r="B235" s="197" t="s">
        <v>115</v>
      </c>
      <c r="C235" s="197" t="s">
        <v>600</v>
      </c>
      <c r="D235" s="197"/>
      <c r="E235" s="198">
        <f>SUM(E236)</f>
        <v>10001</v>
      </c>
      <c r="F235" s="198">
        <f>SUM(F236)</f>
        <v>10177</v>
      </c>
      <c r="G235" s="198">
        <f>SUM(G236)</f>
        <v>10177</v>
      </c>
    </row>
    <row r="236" spans="1:7" ht="42.75" customHeight="1">
      <c r="A236" s="196" t="s">
        <v>331</v>
      </c>
      <c r="B236" s="197" t="s">
        <v>115</v>
      </c>
      <c r="C236" s="197" t="s">
        <v>600</v>
      </c>
      <c r="D236" s="197"/>
      <c r="E236" s="198">
        <f>SUM(E237:E238)</f>
        <v>10001</v>
      </c>
      <c r="F236" s="198">
        <f>SUM(F237:F238)</f>
        <v>10177</v>
      </c>
      <c r="G236" s="198">
        <f>SUM(G237:G238)</f>
        <v>10177</v>
      </c>
    </row>
    <row r="237" spans="1:7" ht="24.75" customHeight="1">
      <c r="A237" s="204" t="s">
        <v>247</v>
      </c>
      <c r="B237" s="197" t="s">
        <v>115</v>
      </c>
      <c r="C237" s="197" t="s">
        <v>600</v>
      </c>
      <c r="D237" s="197" t="s">
        <v>244</v>
      </c>
      <c r="E237" s="198">
        <v>8566</v>
      </c>
      <c r="F237" s="198">
        <v>8742</v>
      </c>
      <c r="G237" s="198">
        <v>8742</v>
      </c>
    </row>
    <row r="238" spans="1:7" ht="27" customHeight="1">
      <c r="A238" s="196" t="s">
        <v>320</v>
      </c>
      <c r="B238" s="197" t="s">
        <v>115</v>
      </c>
      <c r="C238" s="197" t="s">
        <v>600</v>
      </c>
      <c r="D238" s="197" t="s">
        <v>319</v>
      </c>
      <c r="E238" s="198">
        <v>1435</v>
      </c>
      <c r="F238" s="198">
        <v>1435</v>
      </c>
      <c r="G238" s="198">
        <v>1435</v>
      </c>
    </row>
    <row r="239" spans="1:7" ht="30.75" customHeight="1">
      <c r="A239" s="34" t="s">
        <v>429</v>
      </c>
      <c r="B239" s="50" t="s">
        <v>115</v>
      </c>
      <c r="C239" s="50" t="s">
        <v>533</v>
      </c>
      <c r="D239" s="50"/>
      <c r="E239" s="61">
        <f>SUM(E240)</f>
        <v>3397</v>
      </c>
      <c r="F239" s="61">
        <f t="shared" ref="F239:G239" si="61">SUM(F240)</f>
        <v>3397</v>
      </c>
      <c r="G239" s="61">
        <f t="shared" si="61"/>
        <v>3397</v>
      </c>
    </row>
    <row r="240" spans="1:7" ht="27.75" customHeight="1">
      <c r="A240" s="205" t="s">
        <v>43</v>
      </c>
      <c r="B240" s="197" t="s">
        <v>115</v>
      </c>
      <c r="C240" s="197" t="s">
        <v>534</v>
      </c>
      <c r="D240" s="197"/>
      <c r="E240" s="198">
        <f>SUM(E243,E241)</f>
        <v>3397</v>
      </c>
      <c r="F240" s="198">
        <f>SUM(F243,F241)</f>
        <v>3397</v>
      </c>
      <c r="G240" s="198">
        <f>SUM(G243,G241)</f>
        <v>3397</v>
      </c>
    </row>
    <row r="241" spans="1:7" ht="28.5" customHeight="1">
      <c r="A241" s="196" t="s">
        <v>322</v>
      </c>
      <c r="B241" s="197" t="s">
        <v>115</v>
      </c>
      <c r="C241" s="197" t="s">
        <v>535</v>
      </c>
      <c r="D241" s="197"/>
      <c r="E241" s="198">
        <f>SUM(E242)</f>
        <v>3007</v>
      </c>
      <c r="F241" s="198">
        <f>SUM(F242)</f>
        <v>3007</v>
      </c>
      <c r="G241" s="198">
        <f>SUM(G242)</f>
        <v>3007</v>
      </c>
    </row>
    <row r="242" spans="1:7" ht="30" customHeight="1">
      <c r="A242" s="196" t="s">
        <v>324</v>
      </c>
      <c r="B242" s="197" t="s">
        <v>115</v>
      </c>
      <c r="C242" s="197" t="s">
        <v>535</v>
      </c>
      <c r="D242" s="197" t="s">
        <v>323</v>
      </c>
      <c r="E242" s="198">
        <v>3007</v>
      </c>
      <c r="F242" s="198">
        <v>3007</v>
      </c>
      <c r="G242" s="198">
        <v>3007</v>
      </c>
    </row>
    <row r="243" spans="1:7" ht="25.5" customHeight="1">
      <c r="A243" s="196" t="s">
        <v>296</v>
      </c>
      <c r="B243" s="197" t="s">
        <v>115</v>
      </c>
      <c r="C243" s="197" t="s">
        <v>536</v>
      </c>
      <c r="D243" s="197"/>
      <c r="E243" s="198">
        <f>SUM(E244)</f>
        <v>390</v>
      </c>
      <c r="F243" s="198">
        <f>SUM(F244)</f>
        <v>390</v>
      </c>
      <c r="G243" s="198">
        <f>SUM(G244)</f>
        <v>390</v>
      </c>
    </row>
    <row r="244" spans="1:7" ht="34.5" customHeight="1">
      <c r="A244" s="196" t="s">
        <v>320</v>
      </c>
      <c r="B244" s="197" t="s">
        <v>115</v>
      </c>
      <c r="C244" s="197" t="s">
        <v>536</v>
      </c>
      <c r="D244" s="197" t="s">
        <v>319</v>
      </c>
      <c r="E244" s="198">
        <v>390</v>
      </c>
      <c r="F244" s="198">
        <v>390</v>
      </c>
      <c r="G244" s="198">
        <v>390</v>
      </c>
    </row>
    <row r="245" spans="1:7" ht="33" customHeight="1">
      <c r="A245" s="34" t="s">
        <v>181</v>
      </c>
      <c r="B245" s="50" t="s">
        <v>182</v>
      </c>
      <c r="C245" s="50"/>
      <c r="D245" s="50"/>
      <c r="E245" s="61">
        <f>E246+E276</f>
        <v>87015.299999999988</v>
      </c>
      <c r="F245" s="61">
        <f>F246+F276</f>
        <v>75656.7</v>
      </c>
      <c r="G245" s="61">
        <f>G246+G276</f>
        <v>72502.7</v>
      </c>
    </row>
    <row r="246" spans="1:7" ht="28.5" customHeight="1">
      <c r="A246" s="34" t="s">
        <v>453</v>
      </c>
      <c r="B246" s="50" t="s">
        <v>183</v>
      </c>
      <c r="C246" s="50"/>
      <c r="D246" s="50"/>
      <c r="E246" s="61">
        <f>E247+E274</f>
        <v>74666.899999999994</v>
      </c>
      <c r="F246" s="61">
        <f>F247+F274</f>
        <v>66196.7</v>
      </c>
      <c r="G246" s="61">
        <f>G247+G274</f>
        <v>63042.7</v>
      </c>
    </row>
    <row r="247" spans="1:7" ht="39.75" customHeight="1">
      <c r="A247" s="201" t="s">
        <v>973</v>
      </c>
      <c r="B247" s="50" t="s">
        <v>183</v>
      </c>
      <c r="C247" s="50" t="s">
        <v>526</v>
      </c>
      <c r="D247" s="50"/>
      <c r="E247" s="61">
        <f>E248</f>
        <v>73666.899999999994</v>
      </c>
      <c r="F247" s="61">
        <f t="shared" ref="F247:G247" si="62">F248</f>
        <v>66196.7</v>
      </c>
      <c r="G247" s="61">
        <f t="shared" si="62"/>
        <v>63042.7</v>
      </c>
    </row>
    <row r="248" spans="1:7" ht="42" customHeight="1">
      <c r="A248" s="201" t="s">
        <v>10</v>
      </c>
      <c r="B248" s="50" t="s">
        <v>183</v>
      </c>
      <c r="C248" s="50" t="s">
        <v>537</v>
      </c>
      <c r="D248" s="50"/>
      <c r="E248" s="61">
        <f>E249+E260+E266</f>
        <v>73666.899999999994</v>
      </c>
      <c r="F248" s="61">
        <f>F249+F260+F266</f>
        <v>66196.7</v>
      </c>
      <c r="G248" s="61">
        <f>G249+G260+G266</f>
        <v>63042.7</v>
      </c>
    </row>
    <row r="249" spans="1:7" ht="40.5" customHeight="1">
      <c r="A249" s="201" t="s">
        <v>619</v>
      </c>
      <c r="B249" s="50" t="s">
        <v>183</v>
      </c>
      <c r="C249" s="50" t="s">
        <v>613</v>
      </c>
      <c r="D249" s="50"/>
      <c r="E249" s="61">
        <f>E250+E252+E255</f>
        <v>44819.1</v>
      </c>
      <c r="F249" s="61">
        <f>F250+F252+F255</f>
        <v>37347.1</v>
      </c>
      <c r="G249" s="61">
        <f>G250+G252+G255</f>
        <v>34189.199999999997</v>
      </c>
    </row>
    <row r="250" spans="1:7" ht="44.25" customHeight="1">
      <c r="A250" s="204" t="s">
        <v>436</v>
      </c>
      <c r="B250" s="197" t="s">
        <v>183</v>
      </c>
      <c r="C250" s="197" t="s">
        <v>620</v>
      </c>
      <c r="D250" s="50"/>
      <c r="E250" s="198">
        <f>SUM(E251)</f>
        <v>35089</v>
      </c>
      <c r="F250" s="198">
        <f t="shared" ref="F250:G250" si="63">SUM(F251)</f>
        <v>31579</v>
      </c>
      <c r="G250" s="198">
        <f t="shared" si="63"/>
        <v>28421.1</v>
      </c>
    </row>
    <row r="251" spans="1:7" ht="20.25" customHeight="1">
      <c r="A251" s="202" t="s">
        <v>246</v>
      </c>
      <c r="B251" s="197" t="s">
        <v>183</v>
      </c>
      <c r="C251" s="197" t="s">
        <v>620</v>
      </c>
      <c r="D251" s="197" t="s">
        <v>709</v>
      </c>
      <c r="E251" s="62">
        <v>35089</v>
      </c>
      <c r="F251" s="62">
        <v>31579</v>
      </c>
      <c r="G251" s="62">
        <v>28421.1</v>
      </c>
    </row>
    <row r="252" spans="1:7" ht="27.75" customHeight="1">
      <c r="A252" s="202" t="s">
        <v>11</v>
      </c>
      <c r="B252" s="197" t="s">
        <v>183</v>
      </c>
      <c r="C252" s="197" t="s">
        <v>621</v>
      </c>
      <c r="D252" s="50"/>
      <c r="E252" s="198">
        <f>E254+E253</f>
        <v>8966</v>
      </c>
      <c r="F252" s="198">
        <f t="shared" ref="F252:G252" si="64">F254+F253</f>
        <v>5000</v>
      </c>
      <c r="G252" s="198">
        <f t="shared" si="64"/>
        <v>5000</v>
      </c>
    </row>
    <row r="253" spans="1:7" ht="21.75" customHeight="1">
      <c r="A253" s="202"/>
      <c r="B253" s="197"/>
      <c r="C253" s="197"/>
      <c r="D253" s="197" t="s">
        <v>990</v>
      </c>
      <c r="E253" s="198">
        <v>3966</v>
      </c>
      <c r="F253" s="198">
        <v>1000</v>
      </c>
      <c r="G253" s="198">
        <v>1000</v>
      </c>
    </row>
    <row r="254" spans="1:7" ht="21.75" customHeight="1">
      <c r="A254" s="202" t="s">
        <v>246</v>
      </c>
      <c r="B254" s="199" t="s">
        <v>183</v>
      </c>
      <c r="C254" s="197" t="s">
        <v>621</v>
      </c>
      <c r="D254" s="197" t="s">
        <v>709</v>
      </c>
      <c r="E254" s="198">
        <v>5000</v>
      </c>
      <c r="F254" s="198">
        <v>4000</v>
      </c>
      <c r="G254" s="198">
        <v>4000</v>
      </c>
    </row>
    <row r="255" spans="1:7" ht="26.25" customHeight="1">
      <c r="A255" s="202" t="s">
        <v>881</v>
      </c>
      <c r="B255" s="199" t="s">
        <v>183</v>
      </c>
      <c r="C255" s="197"/>
      <c r="D255" s="197"/>
      <c r="E255" s="62">
        <f>E256+E257</f>
        <v>764.1</v>
      </c>
      <c r="F255" s="62">
        <f t="shared" ref="F255:G255" si="65">F256+F257</f>
        <v>768.1</v>
      </c>
      <c r="G255" s="62">
        <f t="shared" si="65"/>
        <v>768.1</v>
      </c>
    </row>
    <row r="256" spans="1:7" ht="18" customHeight="1">
      <c r="A256" s="202" t="s">
        <v>893</v>
      </c>
      <c r="B256" s="199" t="s">
        <v>183</v>
      </c>
      <c r="C256" s="197" t="s">
        <v>887</v>
      </c>
      <c r="D256" s="197" t="s">
        <v>855</v>
      </c>
      <c r="E256" s="62">
        <v>755.1</v>
      </c>
      <c r="F256" s="62">
        <v>759.1</v>
      </c>
      <c r="G256" s="62">
        <v>759.1</v>
      </c>
    </row>
    <row r="257" spans="1:7" ht="19.5" customHeight="1">
      <c r="A257" s="202" t="s">
        <v>853</v>
      </c>
      <c r="B257" s="199" t="s">
        <v>183</v>
      </c>
      <c r="C257" s="197" t="s">
        <v>888</v>
      </c>
      <c r="D257" s="197" t="s">
        <v>855</v>
      </c>
      <c r="E257" s="198">
        <v>9</v>
      </c>
      <c r="F257" s="198">
        <v>9</v>
      </c>
      <c r="G257" s="198">
        <v>9</v>
      </c>
    </row>
    <row r="258" spans="1:7" ht="20.25" customHeight="1">
      <c r="A258" s="202" t="s">
        <v>893</v>
      </c>
      <c r="B258" s="199" t="s">
        <v>183</v>
      </c>
      <c r="C258" s="197" t="s">
        <v>887</v>
      </c>
      <c r="D258" s="197" t="s">
        <v>855</v>
      </c>
      <c r="E258" s="62"/>
      <c r="F258" s="62"/>
      <c r="G258" s="62"/>
    </row>
    <row r="259" spans="1:7" ht="18.75" customHeight="1">
      <c r="A259" s="202" t="s">
        <v>853</v>
      </c>
      <c r="B259" s="199" t="s">
        <v>183</v>
      </c>
      <c r="C259" s="197" t="s">
        <v>888</v>
      </c>
      <c r="D259" s="197" t="s">
        <v>855</v>
      </c>
      <c r="E259" s="198"/>
      <c r="F259" s="61"/>
      <c r="G259" s="61"/>
    </row>
    <row r="260" spans="1:7" ht="23.25" customHeight="1">
      <c r="A260" s="201" t="s">
        <v>618</v>
      </c>
      <c r="B260" s="50" t="s">
        <v>183</v>
      </c>
      <c r="C260" s="50" t="s">
        <v>614</v>
      </c>
      <c r="D260" s="197"/>
      <c r="E260" s="61">
        <f>E261+E265</f>
        <v>7200</v>
      </c>
      <c r="F260" s="61">
        <f>F261+F265</f>
        <v>7200</v>
      </c>
      <c r="G260" s="61">
        <f>G261+G265</f>
        <v>7200</v>
      </c>
    </row>
    <row r="261" spans="1:7" ht="19.5" customHeight="1">
      <c r="A261" s="202" t="s">
        <v>12</v>
      </c>
      <c r="B261" s="197" t="s">
        <v>183</v>
      </c>
      <c r="C261" s="197" t="s">
        <v>627</v>
      </c>
      <c r="D261" s="50"/>
      <c r="E261" s="198">
        <f>E262+E263+E264</f>
        <v>7200</v>
      </c>
      <c r="F261" s="198">
        <f t="shared" ref="F261:G261" si="66">F262+F263+F264</f>
        <v>7200</v>
      </c>
      <c r="G261" s="198">
        <f t="shared" si="66"/>
        <v>7200</v>
      </c>
    </row>
    <row r="262" spans="1:7" ht="20.25" customHeight="1">
      <c r="A262" s="202" t="s">
        <v>946</v>
      </c>
      <c r="B262" s="197"/>
      <c r="C262" s="197"/>
      <c r="D262" s="197" t="s">
        <v>709</v>
      </c>
      <c r="E262" s="198">
        <v>6162</v>
      </c>
      <c r="F262" s="198">
        <v>6162</v>
      </c>
      <c r="G262" s="198">
        <v>6162</v>
      </c>
    </row>
    <row r="263" spans="1:7" ht="19.5" customHeight="1">
      <c r="A263" s="202"/>
      <c r="B263" s="197"/>
      <c r="C263" s="197"/>
      <c r="D263" s="197" t="s">
        <v>990</v>
      </c>
      <c r="E263" s="198">
        <v>338</v>
      </c>
      <c r="F263" s="198">
        <v>338</v>
      </c>
      <c r="G263" s="198">
        <v>338</v>
      </c>
    </row>
    <row r="264" spans="1:7" ht="21.75" customHeight="1">
      <c r="A264" s="202" t="s">
        <v>246</v>
      </c>
      <c r="B264" s="197" t="s">
        <v>183</v>
      </c>
      <c r="C264" s="197" t="s">
        <v>627</v>
      </c>
      <c r="D264" s="197" t="s">
        <v>709</v>
      </c>
      <c r="E264" s="198">
        <v>700</v>
      </c>
      <c r="F264" s="198">
        <v>700</v>
      </c>
      <c r="G264" s="198">
        <v>700</v>
      </c>
    </row>
    <row r="265" spans="1:7" ht="21.75" customHeight="1">
      <c r="A265" s="202" t="s">
        <v>853</v>
      </c>
      <c r="B265" s="197" t="s">
        <v>183</v>
      </c>
      <c r="C265" s="197" t="s">
        <v>971</v>
      </c>
      <c r="D265" s="197" t="s">
        <v>709</v>
      </c>
      <c r="E265" s="198"/>
      <c r="F265" s="198"/>
      <c r="G265" s="198"/>
    </row>
    <row r="266" spans="1:7" ht="18" customHeight="1">
      <c r="A266" s="201" t="s">
        <v>615</v>
      </c>
      <c r="B266" s="50" t="s">
        <v>183</v>
      </c>
      <c r="C266" s="50" t="s">
        <v>617</v>
      </c>
      <c r="D266" s="197"/>
      <c r="E266" s="61">
        <f>E267</f>
        <v>21647.8</v>
      </c>
      <c r="F266" s="61">
        <f>F267</f>
        <v>21649.599999999999</v>
      </c>
      <c r="G266" s="61">
        <f>G267</f>
        <v>21653.5</v>
      </c>
    </row>
    <row r="267" spans="1:7" ht="21.75" customHeight="1">
      <c r="A267" s="202" t="s">
        <v>13</v>
      </c>
      <c r="B267" s="197" t="s">
        <v>183</v>
      </c>
      <c r="C267" s="197" t="s">
        <v>616</v>
      </c>
      <c r="D267" s="197" t="s">
        <v>709</v>
      </c>
      <c r="E267" s="198">
        <f>SUM(E270)+E271+E268+E269</f>
        <v>21647.8</v>
      </c>
      <c r="F267" s="198">
        <f>SUM(F270)+F271+F268+F269</f>
        <v>21649.599999999999</v>
      </c>
      <c r="G267" s="198">
        <f t="shared" ref="G267" si="67">SUM(G270)+G271+G268+G269</f>
        <v>21653.5</v>
      </c>
    </row>
    <row r="268" spans="1:7" ht="19.5" customHeight="1">
      <c r="A268" s="202" t="s">
        <v>946</v>
      </c>
      <c r="B268" s="199" t="s">
        <v>183</v>
      </c>
      <c r="C268" s="197" t="s">
        <v>616</v>
      </c>
      <c r="D268" s="197" t="s">
        <v>709</v>
      </c>
      <c r="E268" s="198">
        <v>20384</v>
      </c>
      <c r="F268" s="198">
        <v>20384</v>
      </c>
      <c r="G268" s="198">
        <v>20384</v>
      </c>
    </row>
    <row r="269" spans="1:7" ht="17.25" customHeight="1">
      <c r="A269" s="202"/>
      <c r="B269" s="197"/>
      <c r="C269" s="197"/>
      <c r="D269" s="197" t="s">
        <v>990</v>
      </c>
      <c r="E269" s="198">
        <v>238</v>
      </c>
      <c r="F269" s="198">
        <v>238</v>
      </c>
      <c r="G269" s="198">
        <v>238</v>
      </c>
    </row>
    <row r="270" spans="1:7" ht="19.5" customHeight="1">
      <c r="A270" s="202" t="s">
        <v>246</v>
      </c>
      <c r="B270" s="199" t="s">
        <v>183</v>
      </c>
      <c r="C270" s="197" t="s">
        <v>616</v>
      </c>
      <c r="D270" s="197" t="s">
        <v>709</v>
      </c>
      <c r="E270" s="198">
        <v>877</v>
      </c>
      <c r="F270" s="198">
        <v>877</v>
      </c>
      <c r="G270" s="198">
        <v>877</v>
      </c>
    </row>
    <row r="271" spans="1:7" ht="25.5" customHeight="1">
      <c r="A271" s="202" t="s">
        <v>880</v>
      </c>
      <c r="B271" s="199" t="s">
        <v>183</v>
      </c>
      <c r="C271" s="197"/>
      <c r="D271" s="197"/>
      <c r="E271" s="198">
        <f>E272+E273</f>
        <v>148.80000000000001</v>
      </c>
      <c r="F271" s="198">
        <f>F272+F273</f>
        <v>150.6</v>
      </c>
      <c r="G271" s="198">
        <f>G272+G273</f>
        <v>154.5</v>
      </c>
    </row>
    <row r="272" spans="1:7" ht="24" customHeight="1">
      <c r="A272" s="202" t="s">
        <v>893</v>
      </c>
      <c r="B272" s="199" t="s">
        <v>183</v>
      </c>
      <c r="C272" s="197" t="s">
        <v>879</v>
      </c>
      <c r="D272" s="197" t="s">
        <v>855</v>
      </c>
      <c r="E272" s="62">
        <v>147.80000000000001</v>
      </c>
      <c r="F272" s="62">
        <v>149.6</v>
      </c>
      <c r="G272" s="62">
        <v>153.5</v>
      </c>
    </row>
    <row r="273" spans="1:7" ht="31.5" customHeight="1">
      <c r="A273" s="202" t="s">
        <v>853</v>
      </c>
      <c r="B273" s="199" t="s">
        <v>183</v>
      </c>
      <c r="C273" s="197" t="s">
        <v>854</v>
      </c>
      <c r="D273" s="197" t="s">
        <v>855</v>
      </c>
      <c r="E273" s="198">
        <v>1</v>
      </c>
      <c r="F273" s="198">
        <v>1</v>
      </c>
      <c r="G273" s="198">
        <v>1</v>
      </c>
    </row>
    <row r="274" spans="1:7" ht="55.5" customHeight="1">
      <c r="A274" s="34" t="s">
        <v>1067</v>
      </c>
      <c r="B274" s="49" t="s">
        <v>183</v>
      </c>
      <c r="C274" s="50" t="s">
        <v>687</v>
      </c>
      <c r="D274" s="50"/>
      <c r="E274" s="61">
        <f>E275</f>
        <v>1000</v>
      </c>
      <c r="F274" s="61">
        <f>F275</f>
        <v>0</v>
      </c>
      <c r="G274" s="61">
        <f>G275</f>
        <v>0</v>
      </c>
    </row>
    <row r="275" spans="1:7" ht="33.75" customHeight="1">
      <c r="A275" s="202" t="s">
        <v>354</v>
      </c>
      <c r="B275" s="199" t="s">
        <v>183</v>
      </c>
      <c r="C275" s="197" t="s">
        <v>687</v>
      </c>
      <c r="D275" s="197" t="s">
        <v>319</v>
      </c>
      <c r="E275" s="198">
        <v>1000</v>
      </c>
      <c r="F275" s="198">
        <v>0</v>
      </c>
      <c r="G275" s="198">
        <v>0</v>
      </c>
    </row>
    <row r="276" spans="1:7" ht="27" customHeight="1">
      <c r="A276" s="206" t="s">
        <v>243</v>
      </c>
      <c r="B276" s="50" t="s">
        <v>184</v>
      </c>
      <c r="C276" s="197"/>
      <c r="D276" s="197"/>
      <c r="E276" s="61">
        <f>E277+E281+E287</f>
        <v>12348.4</v>
      </c>
      <c r="F276" s="61">
        <f t="shared" ref="F276:G276" si="68">F277+F281+F287</f>
        <v>9460</v>
      </c>
      <c r="G276" s="61">
        <f t="shared" si="68"/>
        <v>9460</v>
      </c>
    </row>
    <row r="277" spans="1:7" ht="35.25" customHeight="1">
      <c r="A277" s="34" t="s">
        <v>723</v>
      </c>
      <c r="B277" s="50" t="s">
        <v>184</v>
      </c>
      <c r="C277" s="50" t="s">
        <v>724</v>
      </c>
      <c r="D277" s="50"/>
      <c r="E277" s="61">
        <f>E278</f>
        <v>7615</v>
      </c>
      <c r="F277" s="61">
        <f t="shared" ref="F277:G277" si="69">F278</f>
        <v>7615</v>
      </c>
      <c r="G277" s="61">
        <f t="shared" si="69"/>
        <v>7615</v>
      </c>
    </row>
    <row r="278" spans="1:7" ht="27" customHeight="1">
      <c r="A278" s="202" t="s">
        <v>725</v>
      </c>
      <c r="B278" s="197" t="s">
        <v>184</v>
      </c>
      <c r="C278" s="197" t="s">
        <v>724</v>
      </c>
      <c r="D278" s="197"/>
      <c r="E278" s="198">
        <f>E279+E280</f>
        <v>7615</v>
      </c>
      <c r="F278" s="198">
        <f t="shared" ref="F278:G278" si="70">F279+F280</f>
        <v>7615</v>
      </c>
      <c r="G278" s="198">
        <f t="shared" si="70"/>
        <v>7615</v>
      </c>
    </row>
    <row r="279" spans="1:7" ht="21" customHeight="1">
      <c r="A279" s="202" t="s">
        <v>946</v>
      </c>
      <c r="B279" s="197" t="s">
        <v>184</v>
      </c>
      <c r="C279" s="197" t="s">
        <v>724</v>
      </c>
      <c r="D279" s="197" t="s">
        <v>709</v>
      </c>
      <c r="E279" s="198">
        <v>7358</v>
      </c>
      <c r="F279" s="198">
        <v>7358</v>
      </c>
      <c r="G279" s="198">
        <v>7358</v>
      </c>
    </row>
    <row r="280" spans="1:7" ht="23.25" customHeight="1">
      <c r="A280" s="202" t="s">
        <v>246</v>
      </c>
      <c r="B280" s="197" t="s">
        <v>184</v>
      </c>
      <c r="C280" s="197" t="s">
        <v>724</v>
      </c>
      <c r="D280" s="197" t="s">
        <v>709</v>
      </c>
      <c r="E280" s="198">
        <v>257</v>
      </c>
      <c r="F280" s="198">
        <v>257</v>
      </c>
      <c r="G280" s="198">
        <v>257</v>
      </c>
    </row>
    <row r="281" spans="1:7" ht="35.25" customHeight="1">
      <c r="A281" s="34" t="s">
        <v>429</v>
      </c>
      <c r="B281" s="50" t="s">
        <v>184</v>
      </c>
      <c r="C281" s="50" t="s">
        <v>387</v>
      </c>
      <c r="D281" s="50"/>
      <c r="E281" s="61">
        <f>SUM(E282)</f>
        <v>1845</v>
      </c>
      <c r="F281" s="61">
        <f>SUM(F282)</f>
        <v>1845</v>
      </c>
      <c r="G281" s="61">
        <f>SUM(G282)</f>
        <v>1845</v>
      </c>
    </row>
    <row r="282" spans="1:7" ht="32.25" customHeight="1">
      <c r="A282" s="205" t="s">
        <v>334</v>
      </c>
      <c r="B282" s="197" t="s">
        <v>184</v>
      </c>
      <c r="C282" s="197" t="s">
        <v>538</v>
      </c>
      <c r="D282" s="197"/>
      <c r="E282" s="198">
        <f>SUM(E283,E285)</f>
        <v>1845</v>
      </c>
      <c r="F282" s="198">
        <f>SUM(F283,F285)</f>
        <v>1845</v>
      </c>
      <c r="G282" s="198">
        <f>SUM(G283,G285)</f>
        <v>1845</v>
      </c>
    </row>
    <row r="283" spans="1:7" ht="31.5" customHeight="1">
      <c r="A283" s="196" t="s">
        <v>322</v>
      </c>
      <c r="B283" s="197" t="s">
        <v>184</v>
      </c>
      <c r="C283" s="197" t="s">
        <v>539</v>
      </c>
      <c r="D283" s="197"/>
      <c r="E283" s="198">
        <f>SUM(E284)</f>
        <v>1805</v>
      </c>
      <c r="F283" s="198">
        <f t="shared" ref="F283:G283" si="71">SUM(F284)</f>
        <v>1805</v>
      </c>
      <c r="G283" s="198">
        <f t="shared" si="71"/>
        <v>1805</v>
      </c>
    </row>
    <row r="284" spans="1:7" ht="32.25" customHeight="1">
      <c r="A284" s="196" t="s">
        <v>324</v>
      </c>
      <c r="B284" s="197" t="s">
        <v>184</v>
      </c>
      <c r="C284" s="197" t="s">
        <v>539</v>
      </c>
      <c r="D284" s="197" t="s">
        <v>323</v>
      </c>
      <c r="E284" s="198">
        <v>1805</v>
      </c>
      <c r="F284" s="198">
        <v>1805</v>
      </c>
      <c r="G284" s="198">
        <v>1805</v>
      </c>
    </row>
    <row r="285" spans="1:7" ht="28.5" customHeight="1">
      <c r="A285" s="196" t="s">
        <v>296</v>
      </c>
      <c r="B285" s="197" t="s">
        <v>184</v>
      </c>
      <c r="C285" s="197" t="s">
        <v>540</v>
      </c>
      <c r="D285" s="197"/>
      <c r="E285" s="198">
        <f>SUM(E286)</f>
        <v>40</v>
      </c>
      <c r="F285" s="198">
        <f>SUM(F286)</f>
        <v>40</v>
      </c>
      <c r="G285" s="198">
        <f>SUM(G286)</f>
        <v>40</v>
      </c>
    </row>
    <row r="286" spans="1:7" ht="33.75" customHeight="1">
      <c r="A286" s="196" t="s">
        <v>320</v>
      </c>
      <c r="B286" s="197" t="s">
        <v>184</v>
      </c>
      <c r="C286" s="197" t="s">
        <v>540</v>
      </c>
      <c r="D286" s="197" t="s">
        <v>319</v>
      </c>
      <c r="E286" s="198">
        <v>40</v>
      </c>
      <c r="F286" s="198">
        <v>40</v>
      </c>
      <c r="G286" s="198">
        <v>40</v>
      </c>
    </row>
    <row r="287" spans="1:7" ht="43.5" customHeight="1">
      <c r="A287" s="201" t="s">
        <v>1033</v>
      </c>
      <c r="B287" s="197" t="s">
        <v>184</v>
      </c>
      <c r="C287" s="197" t="s">
        <v>860</v>
      </c>
      <c r="D287" s="197"/>
      <c r="E287" s="61">
        <f>E288+E289</f>
        <v>2888.4</v>
      </c>
      <c r="F287" s="61">
        <f>F288+F289</f>
        <v>0</v>
      </c>
      <c r="G287" s="61">
        <f>G288+G289</f>
        <v>0</v>
      </c>
    </row>
    <row r="288" spans="1:7" ht="32.25" customHeight="1">
      <c r="A288" s="196" t="s">
        <v>862</v>
      </c>
      <c r="B288" s="197" t="s">
        <v>184</v>
      </c>
      <c r="C288" s="197" t="s">
        <v>859</v>
      </c>
      <c r="D288" s="197" t="s">
        <v>319</v>
      </c>
      <c r="E288" s="198">
        <v>2887.4</v>
      </c>
      <c r="F288" s="198"/>
      <c r="G288" s="198"/>
    </row>
    <row r="289" spans="1:7" ht="35.25" customHeight="1">
      <c r="A289" s="196" t="s">
        <v>863</v>
      </c>
      <c r="B289" s="197" t="s">
        <v>184</v>
      </c>
      <c r="C289" s="197" t="s">
        <v>861</v>
      </c>
      <c r="D289" s="197" t="s">
        <v>319</v>
      </c>
      <c r="E289" s="198">
        <v>1</v>
      </c>
      <c r="F289" s="198"/>
      <c r="G289" s="198"/>
    </row>
    <row r="290" spans="1:7" ht="28.5" customHeight="1">
      <c r="A290" s="34" t="s">
        <v>211</v>
      </c>
      <c r="B290" s="50" t="s">
        <v>377</v>
      </c>
      <c r="C290" s="50"/>
      <c r="D290" s="50"/>
      <c r="E290" s="61">
        <f>SUM(E291,E296,E308,E314)</f>
        <v>47278.100000000006</v>
      </c>
      <c r="F290" s="61">
        <f t="shared" ref="F290:G290" si="72">SUM(F291,F296,F308,F314)</f>
        <v>46041.4</v>
      </c>
      <c r="G290" s="61">
        <f t="shared" si="72"/>
        <v>47263.7</v>
      </c>
    </row>
    <row r="291" spans="1:7" ht="39.75" customHeight="1">
      <c r="A291" s="206" t="s">
        <v>1059</v>
      </c>
      <c r="B291" s="50" t="s">
        <v>487</v>
      </c>
      <c r="C291" s="50"/>
      <c r="D291" s="50"/>
      <c r="E291" s="61">
        <f t="shared" ref="E291:G292" si="73">SUM(E292)</f>
        <v>11000</v>
      </c>
      <c r="F291" s="61">
        <f t="shared" si="73"/>
        <v>11000</v>
      </c>
      <c r="G291" s="61">
        <f t="shared" si="73"/>
        <v>11000</v>
      </c>
    </row>
    <row r="292" spans="1:7" ht="19.5" customHeight="1">
      <c r="A292" s="34" t="s">
        <v>363</v>
      </c>
      <c r="B292" s="50" t="s">
        <v>487</v>
      </c>
      <c r="C292" s="50"/>
      <c r="D292" s="50"/>
      <c r="E292" s="61">
        <f t="shared" si="73"/>
        <v>11000</v>
      </c>
      <c r="F292" s="61">
        <f t="shared" si="73"/>
        <v>11000</v>
      </c>
      <c r="G292" s="61">
        <f t="shared" si="73"/>
        <v>11000</v>
      </c>
    </row>
    <row r="293" spans="1:7" ht="30.75" customHeight="1">
      <c r="A293" s="205" t="s">
        <v>661</v>
      </c>
      <c r="B293" s="50" t="s">
        <v>487</v>
      </c>
      <c r="C293" s="197" t="s">
        <v>660</v>
      </c>
      <c r="D293" s="50"/>
      <c r="E293" s="61">
        <f>SUM(E294)</f>
        <v>11000</v>
      </c>
      <c r="F293" s="61">
        <f>F294</f>
        <v>11000</v>
      </c>
      <c r="G293" s="61">
        <f>G294</f>
        <v>11000</v>
      </c>
    </row>
    <row r="294" spans="1:7" ht="21" customHeight="1">
      <c r="A294" s="196" t="s">
        <v>437</v>
      </c>
      <c r="B294" s="197" t="s">
        <v>487</v>
      </c>
      <c r="C294" s="197" t="s">
        <v>659</v>
      </c>
      <c r="D294" s="197"/>
      <c r="E294" s="198">
        <f>SUM(E295)</f>
        <v>11000</v>
      </c>
      <c r="F294" s="198">
        <f>SUM(F295)</f>
        <v>11000</v>
      </c>
      <c r="G294" s="198">
        <f>SUM(G295)</f>
        <v>11000</v>
      </c>
    </row>
    <row r="295" spans="1:7" ht="23.25" customHeight="1">
      <c r="A295" s="196" t="s">
        <v>249</v>
      </c>
      <c r="B295" s="197" t="s">
        <v>487</v>
      </c>
      <c r="C295" s="197" t="s">
        <v>659</v>
      </c>
      <c r="D295" s="197" t="s">
        <v>722</v>
      </c>
      <c r="E295" s="198">
        <v>11000</v>
      </c>
      <c r="F295" s="198">
        <v>11000</v>
      </c>
      <c r="G295" s="198">
        <v>11000</v>
      </c>
    </row>
    <row r="296" spans="1:7" ht="27" customHeight="1">
      <c r="A296" s="34" t="s">
        <v>193</v>
      </c>
      <c r="B296" s="50" t="s">
        <v>179</v>
      </c>
      <c r="C296" s="50"/>
      <c r="D296" s="50"/>
      <c r="E296" s="61">
        <f>SUM(E297,E303)</f>
        <v>27278.100000000002</v>
      </c>
      <c r="F296" s="61">
        <f>SUM(F297,F303)</f>
        <v>26041.4</v>
      </c>
      <c r="G296" s="61">
        <f>SUM(G297,G303)</f>
        <v>27263.7</v>
      </c>
    </row>
    <row r="297" spans="1:7" ht="45" customHeight="1">
      <c r="A297" s="34" t="s">
        <v>1068</v>
      </c>
      <c r="B297" s="50" t="s">
        <v>179</v>
      </c>
      <c r="C297" s="50" t="s">
        <v>541</v>
      </c>
      <c r="D297" s="50"/>
      <c r="E297" s="61">
        <f>E298</f>
        <v>24390.9</v>
      </c>
      <c r="F297" s="61">
        <f>F298</f>
        <v>26041.4</v>
      </c>
      <c r="G297" s="61">
        <f>G298</f>
        <v>27263.7</v>
      </c>
    </row>
    <row r="298" spans="1:7" ht="44.25" customHeight="1">
      <c r="A298" s="196" t="s">
        <v>564</v>
      </c>
      <c r="B298" s="197" t="s">
        <v>179</v>
      </c>
      <c r="C298" s="197" t="s">
        <v>601</v>
      </c>
      <c r="D298" s="50"/>
      <c r="E298" s="61">
        <f>SUM(E299)+E301</f>
        <v>24390.9</v>
      </c>
      <c r="F298" s="61">
        <f>SUM(F299)+F301</f>
        <v>26041.4</v>
      </c>
      <c r="G298" s="61">
        <f>SUM(G299)+G301</f>
        <v>27263.7</v>
      </c>
    </row>
    <row r="299" spans="1:7" ht="30" customHeight="1">
      <c r="A299" s="196" t="s">
        <v>16</v>
      </c>
      <c r="B299" s="197" t="s">
        <v>179</v>
      </c>
      <c r="C299" s="197" t="s">
        <v>734</v>
      </c>
      <c r="D299" s="50"/>
      <c r="E299" s="61">
        <f>SUM(E300)</f>
        <v>2000</v>
      </c>
      <c r="F299" s="61">
        <f>SUM(F300)</f>
        <v>1000</v>
      </c>
      <c r="G299" s="61">
        <f>SUM(G300)</f>
        <v>1000</v>
      </c>
    </row>
    <row r="300" spans="1:7" ht="30.75" customHeight="1">
      <c r="A300" s="202" t="s">
        <v>252</v>
      </c>
      <c r="B300" s="197" t="s">
        <v>179</v>
      </c>
      <c r="C300" s="197" t="s">
        <v>734</v>
      </c>
      <c r="D300" s="197" t="s">
        <v>250</v>
      </c>
      <c r="E300" s="198">
        <v>2000</v>
      </c>
      <c r="F300" s="198">
        <v>1000</v>
      </c>
      <c r="G300" s="198">
        <v>1000</v>
      </c>
    </row>
    <row r="301" spans="1:7" ht="31.5" customHeight="1">
      <c r="A301" s="205" t="s">
        <v>721</v>
      </c>
      <c r="B301" s="199" t="s">
        <v>179</v>
      </c>
      <c r="C301" s="197" t="s">
        <v>878</v>
      </c>
      <c r="D301" s="197"/>
      <c r="E301" s="198">
        <f>E302</f>
        <v>22390.9</v>
      </c>
      <c r="F301" s="198">
        <f>F302</f>
        <v>25041.4</v>
      </c>
      <c r="G301" s="198">
        <f>G302</f>
        <v>26263.7</v>
      </c>
    </row>
    <row r="302" spans="1:7" ht="33" customHeight="1">
      <c r="A302" s="202" t="s">
        <v>252</v>
      </c>
      <c r="B302" s="199" t="s">
        <v>179</v>
      </c>
      <c r="C302" s="197" t="s">
        <v>878</v>
      </c>
      <c r="D302" s="197" t="s">
        <v>250</v>
      </c>
      <c r="E302" s="198">
        <v>22390.9</v>
      </c>
      <c r="F302" s="198">
        <v>25041.4</v>
      </c>
      <c r="G302" s="198">
        <v>26263.7</v>
      </c>
    </row>
    <row r="303" spans="1:7" ht="42" customHeight="1">
      <c r="A303" s="206" t="s">
        <v>1075</v>
      </c>
      <c r="B303" s="50" t="s">
        <v>179</v>
      </c>
      <c r="C303" s="50" t="s">
        <v>424</v>
      </c>
      <c r="D303" s="50"/>
      <c r="E303" s="61">
        <f>SUM(E304)</f>
        <v>2887.2</v>
      </c>
      <c r="F303" s="61">
        <f>F304</f>
        <v>0</v>
      </c>
      <c r="G303" s="61">
        <f>G304</f>
        <v>0</v>
      </c>
    </row>
    <row r="304" spans="1:7" ht="22.5" customHeight="1">
      <c r="A304" s="222" t="s">
        <v>15</v>
      </c>
      <c r="B304" s="197" t="s">
        <v>179</v>
      </c>
      <c r="C304" s="197" t="s">
        <v>542</v>
      </c>
      <c r="D304" s="197"/>
      <c r="E304" s="198">
        <f>SUM(E306)</f>
        <v>2887.2</v>
      </c>
      <c r="F304" s="210">
        <f>F306</f>
        <v>0</v>
      </c>
      <c r="G304" s="210">
        <f>G306</f>
        <v>0</v>
      </c>
    </row>
    <row r="305" spans="1:7" ht="32.25" customHeight="1">
      <c r="A305" s="205" t="s">
        <v>608</v>
      </c>
      <c r="B305" s="197" t="s">
        <v>179</v>
      </c>
      <c r="C305" s="197" t="s">
        <v>609</v>
      </c>
      <c r="D305" s="197"/>
      <c r="E305" s="198">
        <f>E306</f>
        <v>2887.2</v>
      </c>
      <c r="F305" s="62">
        <f>F306</f>
        <v>0</v>
      </c>
      <c r="G305" s="62">
        <f>G306</f>
        <v>0</v>
      </c>
    </row>
    <row r="306" spans="1:7" ht="24" customHeight="1">
      <c r="A306" s="196" t="s">
        <v>6</v>
      </c>
      <c r="B306" s="197" t="s">
        <v>179</v>
      </c>
      <c r="C306" s="197" t="s">
        <v>610</v>
      </c>
      <c r="D306" s="197"/>
      <c r="E306" s="198">
        <f>SUM(E307)</f>
        <v>2887.2</v>
      </c>
      <c r="F306" s="62">
        <f>F307</f>
        <v>0</v>
      </c>
      <c r="G306" s="62">
        <f>G307</f>
        <v>0</v>
      </c>
    </row>
    <row r="307" spans="1:7" ht="30" customHeight="1">
      <c r="A307" s="196" t="s">
        <v>246</v>
      </c>
      <c r="B307" s="197" t="s">
        <v>179</v>
      </c>
      <c r="C307" s="197" t="s">
        <v>610</v>
      </c>
      <c r="D307" s="197" t="s">
        <v>709</v>
      </c>
      <c r="E307" s="62">
        <v>2887.2</v>
      </c>
      <c r="F307" s="62"/>
      <c r="G307" s="62"/>
    </row>
    <row r="308" spans="1:7" ht="18.75" customHeight="1">
      <c r="A308" s="201" t="s">
        <v>192</v>
      </c>
      <c r="B308" s="50" t="s">
        <v>174</v>
      </c>
      <c r="C308" s="50"/>
      <c r="D308" s="50"/>
      <c r="E308" s="61">
        <f>SUM(E309)</f>
        <v>3000</v>
      </c>
      <c r="F308" s="215">
        <f t="shared" ref="F308:G312" si="74">F309</f>
        <v>3000</v>
      </c>
      <c r="G308" s="215">
        <f t="shared" si="74"/>
        <v>3000</v>
      </c>
    </row>
    <row r="309" spans="1:7" ht="39.75" customHeight="1">
      <c r="A309" s="206" t="s">
        <v>1069</v>
      </c>
      <c r="B309" s="50" t="s">
        <v>174</v>
      </c>
      <c r="C309" s="50" t="s">
        <v>424</v>
      </c>
      <c r="D309" s="197"/>
      <c r="E309" s="61">
        <f>SUM(E310)</f>
        <v>3000</v>
      </c>
      <c r="F309" s="215">
        <f t="shared" si="74"/>
        <v>3000</v>
      </c>
      <c r="G309" s="215">
        <f t="shared" si="74"/>
        <v>3000</v>
      </c>
    </row>
    <row r="310" spans="1:7" ht="18" customHeight="1">
      <c r="A310" s="205" t="s">
        <v>63</v>
      </c>
      <c r="B310" s="197" t="s">
        <v>174</v>
      </c>
      <c r="C310" s="197" t="s">
        <v>543</v>
      </c>
      <c r="D310" s="197"/>
      <c r="E310" s="198">
        <f>SUM(E312)</f>
        <v>3000</v>
      </c>
      <c r="F310" s="62">
        <f t="shared" si="74"/>
        <v>3000</v>
      </c>
      <c r="G310" s="62">
        <f t="shared" si="74"/>
        <v>3000</v>
      </c>
    </row>
    <row r="311" spans="1:7" ht="32.25" customHeight="1">
      <c r="A311" s="205" t="s">
        <v>608</v>
      </c>
      <c r="B311" s="197" t="s">
        <v>174</v>
      </c>
      <c r="C311" s="197" t="s">
        <v>611</v>
      </c>
      <c r="D311" s="197"/>
      <c r="E311" s="198">
        <f>SUM(E312)</f>
        <v>3000</v>
      </c>
      <c r="F311" s="62">
        <f t="shared" si="74"/>
        <v>3000</v>
      </c>
      <c r="G311" s="62">
        <f t="shared" si="74"/>
        <v>3000</v>
      </c>
    </row>
    <row r="312" spans="1:7" ht="54" customHeight="1">
      <c r="A312" s="196" t="s">
        <v>438</v>
      </c>
      <c r="B312" s="197" t="s">
        <v>174</v>
      </c>
      <c r="C312" s="197" t="s">
        <v>612</v>
      </c>
      <c r="D312" s="50"/>
      <c r="E312" s="198">
        <f>SUM(E313)</f>
        <v>3000</v>
      </c>
      <c r="F312" s="62">
        <f t="shared" si="74"/>
        <v>3000</v>
      </c>
      <c r="G312" s="62">
        <f t="shared" si="74"/>
        <v>3000</v>
      </c>
    </row>
    <row r="313" spans="1:7" ht="33" customHeight="1">
      <c r="A313" s="196" t="s">
        <v>246</v>
      </c>
      <c r="B313" s="197" t="s">
        <v>174</v>
      </c>
      <c r="C313" s="197" t="s">
        <v>612</v>
      </c>
      <c r="D313" s="197" t="s">
        <v>667</v>
      </c>
      <c r="E313" s="62">
        <v>3000</v>
      </c>
      <c r="F313" s="62">
        <v>3000</v>
      </c>
      <c r="G313" s="62">
        <v>3000</v>
      </c>
    </row>
    <row r="314" spans="1:7" ht="24" customHeight="1">
      <c r="A314" s="34" t="s">
        <v>140</v>
      </c>
      <c r="B314" s="50" t="s">
        <v>505</v>
      </c>
      <c r="C314" s="50"/>
      <c r="D314" s="50"/>
      <c r="E314" s="61">
        <f>E315</f>
        <v>6000</v>
      </c>
      <c r="F314" s="61">
        <f>F315</f>
        <v>6000</v>
      </c>
      <c r="G314" s="61">
        <f>G315</f>
        <v>6000</v>
      </c>
    </row>
    <row r="315" spans="1:7" ht="33" customHeight="1">
      <c r="A315" s="206" t="s">
        <v>1028</v>
      </c>
      <c r="B315" s="50" t="s">
        <v>505</v>
      </c>
      <c r="C315" s="50" t="s">
        <v>411</v>
      </c>
      <c r="D315" s="50"/>
      <c r="E315" s="61">
        <f>SUM(E317,E320,E323,E326)</f>
        <v>6000</v>
      </c>
      <c r="F315" s="61">
        <f>SUM(F317,F320,F323,F326)</f>
        <v>6000</v>
      </c>
      <c r="G315" s="61">
        <f>SUM(G317,G320,G323,G326)</f>
        <v>6000</v>
      </c>
    </row>
    <row r="316" spans="1:7" ht="24" customHeight="1">
      <c r="A316" s="205" t="s">
        <v>662</v>
      </c>
      <c r="B316" s="197" t="s">
        <v>505</v>
      </c>
      <c r="C316" s="197" t="s">
        <v>603</v>
      </c>
      <c r="D316" s="50"/>
      <c r="E316" s="61">
        <f>E317+E320</f>
        <v>5800</v>
      </c>
      <c r="F316" s="61">
        <f t="shared" ref="F316:G316" si="75">F317+F320</f>
        <v>5800</v>
      </c>
      <c r="G316" s="61">
        <f t="shared" si="75"/>
        <v>5800</v>
      </c>
    </row>
    <row r="317" spans="1:7" ht="19.5" customHeight="1">
      <c r="A317" s="205" t="s">
        <v>426</v>
      </c>
      <c r="B317" s="197" t="s">
        <v>505</v>
      </c>
      <c r="C317" s="197" t="s">
        <v>604</v>
      </c>
      <c r="D317" s="50"/>
      <c r="E317" s="61">
        <f>SUM(E318)+E319</f>
        <v>800</v>
      </c>
      <c r="F317" s="61">
        <f t="shared" ref="F317:G317" si="76">SUM(F318)+F319</f>
        <v>800</v>
      </c>
      <c r="G317" s="61">
        <f t="shared" si="76"/>
        <v>800</v>
      </c>
    </row>
    <row r="318" spans="1:7" ht="30" customHeight="1">
      <c r="A318" s="202" t="s">
        <v>320</v>
      </c>
      <c r="B318" s="197" t="s">
        <v>505</v>
      </c>
      <c r="C318" s="197" t="s">
        <v>604</v>
      </c>
      <c r="D318" s="197" t="s">
        <v>319</v>
      </c>
      <c r="E318" s="198">
        <v>700</v>
      </c>
      <c r="F318" s="198">
        <v>700</v>
      </c>
      <c r="G318" s="198">
        <v>700</v>
      </c>
    </row>
    <row r="319" spans="1:7" ht="19.5" customHeight="1">
      <c r="A319" s="208" t="s">
        <v>443</v>
      </c>
      <c r="B319" s="197" t="s">
        <v>505</v>
      </c>
      <c r="C319" s="197" t="s">
        <v>604</v>
      </c>
      <c r="D319" s="197" t="s">
        <v>463</v>
      </c>
      <c r="E319" s="198">
        <v>100</v>
      </c>
      <c r="F319" s="198">
        <v>100</v>
      </c>
      <c r="G319" s="198">
        <v>100</v>
      </c>
    </row>
    <row r="320" spans="1:7" ht="30.75" customHeight="1">
      <c r="A320" s="196" t="s">
        <v>427</v>
      </c>
      <c r="B320" s="197" t="s">
        <v>505</v>
      </c>
      <c r="C320" s="197" t="s">
        <v>964</v>
      </c>
      <c r="D320" s="50"/>
      <c r="E320" s="61">
        <f>E321+E322</f>
        <v>5000</v>
      </c>
      <c r="F320" s="61">
        <f t="shared" ref="F320:G320" si="77">F321+F322</f>
        <v>5000</v>
      </c>
      <c r="G320" s="61">
        <f t="shared" si="77"/>
        <v>5000</v>
      </c>
    </row>
    <row r="321" spans="1:7" ht="36.75" customHeight="1">
      <c r="A321" s="202" t="s">
        <v>320</v>
      </c>
      <c r="B321" s="197" t="s">
        <v>505</v>
      </c>
      <c r="C321" s="197" t="s">
        <v>605</v>
      </c>
      <c r="D321" s="197" t="s">
        <v>319</v>
      </c>
      <c r="E321" s="198">
        <v>1000</v>
      </c>
      <c r="F321" s="198">
        <v>1000</v>
      </c>
      <c r="G321" s="198">
        <v>1000</v>
      </c>
    </row>
    <row r="322" spans="1:7" ht="18.75" customHeight="1">
      <c r="A322" s="208" t="s">
        <v>443</v>
      </c>
      <c r="B322" s="197" t="s">
        <v>505</v>
      </c>
      <c r="C322" s="197" t="s">
        <v>605</v>
      </c>
      <c r="D322" s="197" t="s">
        <v>463</v>
      </c>
      <c r="E322" s="198">
        <v>4000</v>
      </c>
      <c r="F322" s="198">
        <v>4000</v>
      </c>
      <c r="G322" s="198">
        <v>4000</v>
      </c>
    </row>
    <row r="323" spans="1:7" ht="18.75" customHeight="1">
      <c r="A323" s="205" t="s">
        <v>663</v>
      </c>
      <c r="B323" s="197" t="s">
        <v>505</v>
      </c>
      <c r="C323" s="197" t="s">
        <v>665</v>
      </c>
      <c r="D323" s="197"/>
      <c r="E323" s="61">
        <v>100</v>
      </c>
      <c r="F323" s="61">
        <v>100</v>
      </c>
      <c r="G323" s="61">
        <v>100</v>
      </c>
    </row>
    <row r="324" spans="1:7" ht="20.25" customHeight="1">
      <c r="A324" s="196" t="s">
        <v>664</v>
      </c>
      <c r="B324" s="197" t="s">
        <v>505</v>
      </c>
      <c r="C324" s="197" t="s">
        <v>666</v>
      </c>
      <c r="D324" s="197"/>
      <c r="E324" s="198">
        <v>100</v>
      </c>
      <c r="F324" s="198">
        <v>100</v>
      </c>
      <c r="G324" s="198">
        <v>100</v>
      </c>
    </row>
    <row r="325" spans="1:7" ht="20.25" customHeight="1">
      <c r="A325" s="202" t="s">
        <v>320</v>
      </c>
      <c r="B325" s="197" t="s">
        <v>505</v>
      </c>
      <c r="C325" s="197" t="s">
        <v>666</v>
      </c>
      <c r="D325" s="197" t="s">
        <v>319</v>
      </c>
      <c r="E325" s="198">
        <v>100</v>
      </c>
      <c r="F325" s="198">
        <v>100</v>
      </c>
      <c r="G325" s="198">
        <v>100</v>
      </c>
    </row>
    <row r="326" spans="1:7" ht="16.5" customHeight="1">
      <c r="A326" s="196" t="s">
        <v>868</v>
      </c>
      <c r="B326" s="50" t="s">
        <v>505</v>
      </c>
      <c r="C326" s="50" t="s">
        <v>867</v>
      </c>
      <c r="D326" s="50"/>
      <c r="E326" s="61">
        <f>E327</f>
        <v>100</v>
      </c>
      <c r="F326" s="61">
        <f>F327</f>
        <v>100</v>
      </c>
      <c r="G326" s="61">
        <f>G327</f>
        <v>100</v>
      </c>
    </row>
    <row r="327" spans="1:7" ht="16.5" customHeight="1">
      <c r="A327" s="202" t="s">
        <v>320</v>
      </c>
      <c r="B327" s="197" t="s">
        <v>505</v>
      </c>
      <c r="C327" s="197" t="s">
        <v>867</v>
      </c>
      <c r="D327" s="197" t="s">
        <v>319</v>
      </c>
      <c r="E327" s="198">
        <v>100</v>
      </c>
      <c r="F327" s="198">
        <v>100</v>
      </c>
      <c r="G327" s="198">
        <v>100</v>
      </c>
    </row>
    <row r="328" spans="1:7" ht="29.25" customHeight="1">
      <c r="A328" s="34" t="s">
        <v>270</v>
      </c>
      <c r="B328" s="50" t="s">
        <v>177</v>
      </c>
      <c r="C328" s="50"/>
      <c r="D328" s="50"/>
      <c r="E328" s="61">
        <f>SUM(E329)+E342</f>
        <v>17003</v>
      </c>
      <c r="F328" s="61">
        <f>SUM(F329)+F342</f>
        <v>15540</v>
      </c>
      <c r="G328" s="61">
        <f>SUM(G329)+G342</f>
        <v>15540</v>
      </c>
    </row>
    <row r="329" spans="1:7" ht="15.75" customHeight="1">
      <c r="A329" s="34" t="s">
        <v>178</v>
      </c>
      <c r="B329" s="50" t="s">
        <v>510</v>
      </c>
      <c r="C329" s="50"/>
      <c r="D329" s="50"/>
      <c r="E329" s="61">
        <f>SUM(E330)</f>
        <v>16003</v>
      </c>
      <c r="F329" s="61">
        <f>SUM(F330)</f>
        <v>15540</v>
      </c>
      <c r="G329" s="61">
        <f>SUM(G330)</f>
        <v>15540</v>
      </c>
    </row>
    <row r="330" spans="1:7" ht="53.25" customHeight="1">
      <c r="A330" s="206" t="s">
        <v>1030</v>
      </c>
      <c r="B330" s="50" t="s">
        <v>510</v>
      </c>
      <c r="C330" s="50" t="s">
        <v>544</v>
      </c>
      <c r="D330" s="50"/>
      <c r="E330" s="61">
        <f>SUM(E335,E337,E332)</f>
        <v>16003</v>
      </c>
      <c r="F330" s="61">
        <f>SUM(F335,F337,F332)</f>
        <v>15540</v>
      </c>
      <c r="G330" s="61">
        <f>SUM(G335,G337,G332)</f>
        <v>15540</v>
      </c>
    </row>
    <row r="331" spans="1:7" ht="29.25" customHeight="1">
      <c r="A331" s="205" t="s">
        <v>606</v>
      </c>
      <c r="B331" s="197" t="s">
        <v>510</v>
      </c>
      <c r="C331" s="197" t="s">
        <v>636</v>
      </c>
      <c r="D331" s="50"/>
      <c r="E331" s="61">
        <f>SUM(E334,E336,E337)</f>
        <v>15203</v>
      </c>
      <c r="F331" s="61">
        <f>SUM(F334,F336,F337)</f>
        <v>15540</v>
      </c>
      <c r="G331" s="61">
        <f>SUM(G334,G336,G337)</f>
        <v>15540</v>
      </c>
    </row>
    <row r="332" spans="1:7" ht="18" customHeight="1">
      <c r="A332" s="196" t="s">
        <v>646</v>
      </c>
      <c r="B332" s="197" t="s">
        <v>510</v>
      </c>
      <c r="C332" s="197" t="s">
        <v>637</v>
      </c>
      <c r="D332" s="197"/>
      <c r="E332" s="198">
        <f>SUM(E334,E333)</f>
        <v>1800</v>
      </c>
      <c r="F332" s="198">
        <f t="shared" ref="F332:G332" si="78">SUM(F334,F333)</f>
        <v>1760</v>
      </c>
      <c r="G332" s="198">
        <f t="shared" si="78"/>
        <v>1760</v>
      </c>
    </row>
    <row r="333" spans="1:7" ht="18" customHeight="1">
      <c r="A333" s="202" t="s">
        <v>320</v>
      </c>
      <c r="B333" s="197" t="s">
        <v>510</v>
      </c>
      <c r="C333" s="197" t="s">
        <v>637</v>
      </c>
      <c r="D333" s="197" t="s">
        <v>990</v>
      </c>
      <c r="E333" s="198">
        <v>800</v>
      </c>
      <c r="F333" s="198"/>
      <c r="G333" s="198"/>
    </row>
    <row r="334" spans="1:7" ht="18" customHeight="1">
      <c r="A334" s="202" t="s">
        <v>320</v>
      </c>
      <c r="B334" s="197" t="s">
        <v>510</v>
      </c>
      <c r="C334" s="197" t="s">
        <v>637</v>
      </c>
      <c r="D334" s="197" t="s">
        <v>319</v>
      </c>
      <c r="E334" s="198">
        <v>1000</v>
      </c>
      <c r="F334" s="198">
        <v>1760</v>
      </c>
      <c r="G334" s="198">
        <v>1760</v>
      </c>
    </row>
    <row r="335" spans="1:7" ht="22.5" customHeight="1">
      <c r="A335" s="196" t="s">
        <v>645</v>
      </c>
      <c r="B335" s="197" t="s">
        <v>510</v>
      </c>
      <c r="C335" s="197" t="s">
        <v>638</v>
      </c>
      <c r="D335" s="197"/>
      <c r="E335" s="198">
        <f>SUM(E336:E336)</f>
        <v>1000</v>
      </c>
      <c r="F335" s="198">
        <f>SUM(F336:F336)</f>
        <v>1000</v>
      </c>
      <c r="G335" s="198">
        <f>SUM(G336:G336)</f>
        <v>1000</v>
      </c>
    </row>
    <row r="336" spans="1:7" ht="21.75" customHeight="1">
      <c r="A336" s="196" t="s">
        <v>644</v>
      </c>
      <c r="B336" s="199" t="s">
        <v>510</v>
      </c>
      <c r="C336" s="197" t="s">
        <v>638</v>
      </c>
      <c r="D336" s="197" t="s">
        <v>642</v>
      </c>
      <c r="E336" s="198">
        <v>1000</v>
      </c>
      <c r="F336" s="198">
        <v>1000</v>
      </c>
      <c r="G336" s="198">
        <v>1000</v>
      </c>
    </row>
    <row r="337" spans="1:7" ht="21" customHeight="1">
      <c r="A337" s="196" t="s">
        <v>651</v>
      </c>
      <c r="B337" s="197" t="s">
        <v>510</v>
      </c>
      <c r="C337" s="197" t="s">
        <v>639</v>
      </c>
      <c r="D337" s="197"/>
      <c r="E337" s="198">
        <f>SUM(E338:E340)</f>
        <v>13203</v>
      </c>
      <c r="F337" s="198">
        <f>SUM(F338:F340)</f>
        <v>12780</v>
      </c>
      <c r="G337" s="198">
        <f>SUM(G338:G340)</f>
        <v>12780</v>
      </c>
    </row>
    <row r="338" spans="1:7" ht="23.25" customHeight="1">
      <c r="A338" s="196" t="s">
        <v>950</v>
      </c>
      <c r="B338" s="197" t="s">
        <v>510</v>
      </c>
      <c r="C338" s="197" t="s">
        <v>639</v>
      </c>
      <c r="D338" s="197" t="s">
        <v>642</v>
      </c>
      <c r="E338" s="198">
        <v>11703</v>
      </c>
      <c r="F338" s="90">
        <v>11703</v>
      </c>
      <c r="G338" s="90">
        <v>11703</v>
      </c>
    </row>
    <row r="339" spans="1:7" ht="21.75" customHeight="1">
      <c r="A339" s="196" t="s">
        <v>644</v>
      </c>
      <c r="B339" s="197" t="s">
        <v>510</v>
      </c>
      <c r="C339" s="197" t="s">
        <v>949</v>
      </c>
      <c r="D339" s="197" t="s">
        <v>642</v>
      </c>
      <c r="E339" s="198">
        <v>1000</v>
      </c>
      <c r="F339" s="90">
        <v>577</v>
      </c>
      <c r="G339" s="90">
        <v>577</v>
      </c>
    </row>
    <row r="340" spans="1:7" ht="21" customHeight="1">
      <c r="A340" s="196" t="s">
        <v>733</v>
      </c>
      <c r="B340" s="197" t="s">
        <v>510</v>
      </c>
      <c r="C340" s="197" t="s">
        <v>732</v>
      </c>
      <c r="D340" s="197" t="s">
        <v>642</v>
      </c>
      <c r="E340" s="198">
        <v>500</v>
      </c>
      <c r="F340" s="198">
        <v>500</v>
      </c>
      <c r="G340" s="198">
        <v>500</v>
      </c>
    </row>
    <row r="341" spans="1:7" ht="57" customHeight="1">
      <c r="A341" s="34" t="s">
        <v>1036</v>
      </c>
      <c r="B341" s="197" t="s">
        <v>866</v>
      </c>
      <c r="C341" s="197" t="s">
        <v>687</v>
      </c>
      <c r="D341" s="197"/>
      <c r="E341" s="198">
        <f>E342</f>
        <v>1000</v>
      </c>
      <c r="F341" s="198">
        <f>F342</f>
        <v>0</v>
      </c>
      <c r="G341" s="198">
        <f>G342</f>
        <v>0</v>
      </c>
    </row>
    <row r="342" spans="1:7" ht="28.5" customHeight="1">
      <c r="A342" s="202" t="s">
        <v>354</v>
      </c>
      <c r="B342" s="197" t="s">
        <v>866</v>
      </c>
      <c r="C342" s="197" t="s">
        <v>687</v>
      </c>
      <c r="D342" s="197" t="s">
        <v>319</v>
      </c>
      <c r="E342" s="198">
        <v>1000</v>
      </c>
      <c r="F342" s="198">
        <v>0</v>
      </c>
      <c r="G342" s="198">
        <v>0</v>
      </c>
    </row>
    <row r="343" spans="1:7" ht="18" customHeight="1">
      <c r="A343" s="34" t="s">
        <v>271</v>
      </c>
      <c r="B343" s="50" t="s">
        <v>272</v>
      </c>
      <c r="C343" s="50"/>
      <c r="D343" s="50"/>
      <c r="E343" s="61">
        <f>SUM(E344)</f>
        <v>5000</v>
      </c>
      <c r="F343" s="61">
        <f>SUM(F344)</f>
        <v>5000</v>
      </c>
      <c r="G343" s="61">
        <f>SUM(G344)</f>
        <v>5000</v>
      </c>
    </row>
    <row r="344" spans="1:7" ht="19.5" customHeight="1">
      <c r="A344" s="34" t="s">
        <v>457</v>
      </c>
      <c r="B344" s="50" t="s">
        <v>508</v>
      </c>
      <c r="C344" s="50"/>
      <c r="D344" s="50"/>
      <c r="E344" s="61">
        <f>SUM(E346)</f>
        <v>5000</v>
      </c>
      <c r="F344" s="61">
        <f>SUM(F346)</f>
        <v>5000</v>
      </c>
      <c r="G344" s="61">
        <f>SUM(G346)</f>
        <v>5000</v>
      </c>
    </row>
    <row r="345" spans="1:7" ht="24.75" customHeight="1">
      <c r="A345" s="196" t="s">
        <v>19</v>
      </c>
      <c r="B345" s="197" t="s">
        <v>508</v>
      </c>
      <c r="C345" s="197" t="s">
        <v>397</v>
      </c>
      <c r="D345" s="197"/>
      <c r="E345" s="198">
        <f t="shared" ref="E345:G347" si="79">SUM(E346)</f>
        <v>5000</v>
      </c>
      <c r="F345" s="198">
        <f t="shared" si="79"/>
        <v>5000</v>
      </c>
      <c r="G345" s="198">
        <f t="shared" si="79"/>
        <v>5000</v>
      </c>
    </row>
    <row r="346" spans="1:7" ht="18.75" customHeight="1">
      <c r="A346" s="196" t="s">
        <v>300</v>
      </c>
      <c r="B346" s="197" t="s">
        <v>508</v>
      </c>
      <c r="C346" s="197" t="s">
        <v>545</v>
      </c>
      <c r="D346" s="197"/>
      <c r="E346" s="198">
        <f t="shared" si="79"/>
        <v>5000</v>
      </c>
      <c r="F346" s="198">
        <f t="shared" si="79"/>
        <v>5000</v>
      </c>
      <c r="G346" s="198">
        <f t="shared" si="79"/>
        <v>5000</v>
      </c>
    </row>
    <row r="347" spans="1:7" ht="25.5" customHeight="1">
      <c r="A347" s="196" t="s">
        <v>332</v>
      </c>
      <c r="B347" s="197" t="s">
        <v>508</v>
      </c>
      <c r="C347" s="197" t="s">
        <v>546</v>
      </c>
      <c r="D347" s="197"/>
      <c r="E347" s="198">
        <f t="shared" si="79"/>
        <v>5000</v>
      </c>
      <c r="F347" s="198">
        <f t="shared" si="79"/>
        <v>5000</v>
      </c>
      <c r="G347" s="198">
        <f t="shared" si="79"/>
        <v>5000</v>
      </c>
    </row>
    <row r="348" spans="1:7" ht="18.75" customHeight="1">
      <c r="A348" s="196" t="s">
        <v>161</v>
      </c>
      <c r="B348" s="197" t="s">
        <v>508</v>
      </c>
      <c r="C348" s="197" t="s">
        <v>546</v>
      </c>
      <c r="D348" s="197" t="s">
        <v>670</v>
      </c>
      <c r="E348" s="198">
        <v>5000</v>
      </c>
      <c r="F348" s="198">
        <v>5000</v>
      </c>
      <c r="G348" s="198">
        <v>5000</v>
      </c>
    </row>
    <row r="349" spans="1:7" ht="23.25" customHeight="1">
      <c r="A349" s="34" t="s">
        <v>273</v>
      </c>
      <c r="B349" s="50" t="s">
        <v>506</v>
      </c>
      <c r="C349" s="50"/>
      <c r="D349" s="50"/>
      <c r="E349" s="61">
        <f>SUM(E350)</f>
        <v>0</v>
      </c>
      <c r="F349" s="61">
        <f>SUM(F350)</f>
        <v>0</v>
      </c>
      <c r="G349" s="61">
        <f>SUM(G350)</f>
        <v>0</v>
      </c>
    </row>
    <row r="350" spans="1:7" ht="25.5">
      <c r="A350" s="206" t="s">
        <v>185</v>
      </c>
      <c r="B350" s="50" t="s">
        <v>507</v>
      </c>
      <c r="C350" s="50"/>
      <c r="D350" s="50"/>
      <c r="E350" s="61">
        <f>SUM(E353)</f>
        <v>0</v>
      </c>
      <c r="F350" s="61">
        <f>SUM(F353)</f>
        <v>0</v>
      </c>
      <c r="G350" s="61">
        <f>SUM(G353)</f>
        <v>0</v>
      </c>
    </row>
    <row r="351" spans="1:7">
      <c r="A351" s="196" t="s">
        <v>19</v>
      </c>
      <c r="B351" s="197" t="s">
        <v>507</v>
      </c>
      <c r="C351" s="197" t="s">
        <v>397</v>
      </c>
      <c r="D351" s="197"/>
      <c r="E351" s="198">
        <f t="shared" ref="E351:G353" si="80">SUM(E352)</f>
        <v>0</v>
      </c>
      <c r="F351" s="198">
        <f t="shared" si="80"/>
        <v>0</v>
      </c>
      <c r="G351" s="198">
        <f t="shared" si="80"/>
        <v>0</v>
      </c>
    </row>
    <row r="352" spans="1:7">
      <c r="A352" s="205" t="s">
        <v>449</v>
      </c>
      <c r="B352" s="197" t="s">
        <v>507</v>
      </c>
      <c r="C352" s="197" t="s">
        <v>547</v>
      </c>
      <c r="D352" s="197"/>
      <c r="E352" s="198">
        <f t="shared" si="80"/>
        <v>0</v>
      </c>
      <c r="F352" s="198">
        <f t="shared" si="80"/>
        <v>0</v>
      </c>
      <c r="G352" s="198">
        <f t="shared" si="80"/>
        <v>0</v>
      </c>
    </row>
    <row r="353" spans="1:7">
      <c r="A353" s="223" t="s">
        <v>253</v>
      </c>
      <c r="B353" s="197" t="s">
        <v>507</v>
      </c>
      <c r="C353" s="197" t="s">
        <v>548</v>
      </c>
      <c r="D353" s="197"/>
      <c r="E353" s="198">
        <f t="shared" si="80"/>
        <v>0</v>
      </c>
      <c r="F353" s="198">
        <f t="shared" si="80"/>
        <v>0</v>
      </c>
      <c r="G353" s="198">
        <f t="shared" si="80"/>
        <v>0</v>
      </c>
    </row>
    <row r="354" spans="1:7" ht="17.25" customHeight="1">
      <c r="A354" s="196" t="s">
        <v>449</v>
      </c>
      <c r="B354" s="197" t="s">
        <v>507</v>
      </c>
      <c r="C354" s="197" t="s">
        <v>548</v>
      </c>
      <c r="D354" s="197" t="s">
        <v>159</v>
      </c>
      <c r="E354" s="198">
        <v>0</v>
      </c>
      <c r="F354" s="198">
        <v>0</v>
      </c>
      <c r="G354" s="198">
        <v>0</v>
      </c>
    </row>
    <row r="355" spans="1:7" ht="52.5" customHeight="1">
      <c r="A355" s="206" t="s">
        <v>275</v>
      </c>
      <c r="B355" s="50" t="s">
        <v>274</v>
      </c>
      <c r="C355" s="50"/>
      <c r="D355" s="50"/>
      <c r="E355" s="61">
        <f>SUM(E357)</f>
        <v>35624.1</v>
      </c>
      <c r="F355" s="61">
        <f>SUM(F357)</f>
        <v>34686.800000000003</v>
      </c>
      <c r="G355" s="61">
        <f>SUM(G357)</f>
        <v>34686.800000000003</v>
      </c>
    </row>
    <row r="356" spans="1:7" ht="42.75" customHeight="1">
      <c r="A356" s="206" t="s">
        <v>440</v>
      </c>
      <c r="B356" s="50" t="s">
        <v>186</v>
      </c>
      <c r="C356" s="50"/>
      <c r="D356" s="50"/>
      <c r="E356" s="61">
        <f>E357</f>
        <v>35624.1</v>
      </c>
      <c r="F356" s="61">
        <f>F357</f>
        <v>34686.800000000003</v>
      </c>
      <c r="G356" s="61">
        <f>G357</f>
        <v>34686.800000000003</v>
      </c>
    </row>
    <row r="357" spans="1:7" ht="19.5" customHeight="1">
      <c r="A357" s="34" t="s">
        <v>19</v>
      </c>
      <c r="B357" s="50" t="s">
        <v>186</v>
      </c>
      <c r="C357" s="50" t="s">
        <v>397</v>
      </c>
      <c r="D357" s="50"/>
      <c r="E357" s="61">
        <f>SUM(E358,E363)</f>
        <v>35624.1</v>
      </c>
      <c r="F357" s="61">
        <f>SUM(F358,F363)</f>
        <v>34686.800000000003</v>
      </c>
      <c r="G357" s="61">
        <f>SUM(G358,G363)</f>
        <v>34686.800000000003</v>
      </c>
    </row>
    <row r="358" spans="1:7" ht="22.5" customHeight="1">
      <c r="A358" s="206" t="s">
        <v>149</v>
      </c>
      <c r="B358" s="50" t="s">
        <v>186</v>
      </c>
      <c r="C358" s="50" t="s">
        <v>415</v>
      </c>
      <c r="D358" s="50"/>
      <c r="E358" s="61">
        <f>SUM(E359,E361)</f>
        <v>24479.1</v>
      </c>
      <c r="F358" s="61">
        <f>SUM(F359,F361)</f>
        <v>24066</v>
      </c>
      <c r="G358" s="61">
        <f>SUM(G359,G361)</f>
        <v>24066</v>
      </c>
    </row>
    <row r="359" spans="1:7" ht="38.25">
      <c r="A359" s="220" t="s">
        <v>152</v>
      </c>
      <c r="B359" s="197" t="s">
        <v>186</v>
      </c>
      <c r="C359" s="197" t="s">
        <v>631</v>
      </c>
      <c r="D359" s="197"/>
      <c r="E359" s="198">
        <f>SUM(E360)</f>
        <v>2479.1</v>
      </c>
      <c r="F359" s="198">
        <f>SUM(F360)</f>
        <v>2066</v>
      </c>
      <c r="G359" s="198">
        <f>SUM(G360)</f>
        <v>2066</v>
      </c>
    </row>
    <row r="360" spans="1:7" ht="19.5" customHeight="1">
      <c r="A360" s="220" t="s">
        <v>493</v>
      </c>
      <c r="B360" s="197" t="s">
        <v>186</v>
      </c>
      <c r="C360" s="197" t="s">
        <v>631</v>
      </c>
      <c r="D360" s="197" t="s">
        <v>492</v>
      </c>
      <c r="E360" s="210">
        <v>2479.1</v>
      </c>
      <c r="F360" s="210">
        <v>2066</v>
      </c>
      <c r="G360" s="210">
        <v>2066</v>
      </c>
    </row>
    <row r="361" spans="1:7" ht="44.25" customHeight="1">
      <c r="A361" s="220" t="s">
        <v>153</v>
      </c>
      <c r="B361" s="209" t="s">
        <v>186</v>
      </c>
      <c r="C361" s="209" t="s">
        <v>549</v>
      </c>
      <c r="D361" s="209"/>
      <c r="E361" s="198">
        <f>SUM(E362)</f>
        <v>22000</v>
      </c>
      <c r="F361" s="198">
        <f>SUM(F362)</f>
        <v>22000</v>
      </c>
      <c r="G361" s="198">
        <f>SUM(G362)</f>
        <v>22000</v>
      </c>
    </row>
    <row r="362" spans="1:7" ht="21.75" customHeight="1">
      <c r="A362" s="220" t="s">
        <v>493</v>
      </c>
      <c r="B362" s="209" t="s">
        <v>186</v>
      </c>
      <c r="C362" s="209" t="s">
        <v>549</v>
      </c>
      <c r="D362" s="209" t="s">
        <v>492</v>
      </c>
      <c r="E362" s="210">
        <v>22000</v>
      </c>
      <c r="F362" s="210">
        <v>22000</v>
      </c>
      <c r="G362" s="210">
        <v>22000</v>
      </c>
    </row>
    <row r="363" spans="1:7" ht="26.25" customHeight="1">
      <c r="A363" s="206" t="s">
        <v>155</v>
      </c>
      <c r="B363" s="50" t="s">
        <v>186</v>
      </c>
      <c r="C363" s="50" t="s">
        <v>524</v>
      </c>
      <c r="D363" s="50"/>
      <c r="E363" s="61">
        <f>SUM(E364,E366)</f>
        <v>11145</v>
      </c>
      <c r="F363" s="61">
        <f>SUM(F364,F366)</f>
        <v>10620.8</v>
      </c>
      <c r="G363" s="61">
        <f>SUM(G364,G366)</f>
        <v>10620.8</v>
      </c>
    </row>
    <row r="364" spans="1:7" ht="41.25" customHeight="1">
      <c r="A364" s="220" t="s">
        <v>151</v>
      </c>
      <c r="B364" s="197" t="s">
        <v>186</v>
      </c>
      <c r="C364" s="197" t="s">
        <v>632</v>
      </c>
      <c r="D364" s="197"/>
      <c r="E364" s="198">
        <f>E365</f>
        <v>3145</v>
      </c>
      <c r="F364" s="198">
        <f>F365</f>
        <v>2620.8000000000002</v>
      </c>
      <c r="G364" s="198">
        <f>G365</f>
        <v>2620.8000000000002</v>
      </c>
    </row>
    <row r="365" spans="1:7">
      <c r="A365" s="220" t="s">
        <v>493</v>
      </c>
      <c r="B365" s="197" t="s">
        <v>186</v>
      </c>
      <c r="C365" s="197" t="s">
        <v>632</v>
      </c>
      <c r="D365" s="197" t="s">
        <v>492</v>
      </c>
      <c r="E365" s="198">
        <v>3145</v>
      </c>
      <c r="F365" s="198">
        <v>2620.8000000000002</v>
      </c>
      <c r="G365" s="198">
        <v>2620.8000000000002</v>
      </c>
    </row>
    <row r="366" spans="1:7" ht="38.25">
      <c r="A366" s="220" t="s">
        <v>916</v>
      </c>
      <c r="B366" s="209" t="s">
        <v>186</v>
      </c>
      <c r="C366" s="209" t="s">
        <v>550</v>
      </c>
      <c r="D366" s="209"/>
      <c r="E366" s="198">
        <f>E367</f>
        <v>8000</v>
      </c>
      <c r="F366" s="198">
        <f>F367</f>
        <v>8000</v>
      </c>
      <c r="G366" s="198">
        <f>G367</f>
        <v>8000</v>
      </c>
    </row>
    <row r="367" spans="1:7" ht="15.75" customHeight="1">
      <c r="A367" s="220" t="s">
        <v>493</v>
      </c>
      <c r="B367" s="209" t="s">
        <v>186</v>
      </c>
      <c r="C367" s="209" t="s">
        <v>550</v>
      </c>
      <c r="D367" s="209" t="s">
        <v>492</v>
      </c>
      <c r="E367" s="210">
        <v>8000</v>
      </c>
      <c r="F367" s="210">
        <v>8000</v>
      </c>
      <c r="G367" s="210">
        <v>8000</v>
      </c>
    </row>
    <row r="368" spans="1:7" ht="18" customHeight="1">
      <c r="A368" s="59" t="s">
        <v>823</v>
      </c>
      <c r="B368" s="224"/>
      <c r="C368" s="224"/>
      <c r="D368" s="224"/>
      <c r="E368" s="62"/>
      <c r="F368" s="62">
        <v>12297</v>
      </c>
      <c r="G368" s="62">
        <v>25373</v>
      </c>
    </row>
  </sheetData>
  <autoFilter ref="D1:D368"/>
  <customSheetViews>
    <customSheetView guid="{1201EF33-C3B2-45F9-B4A2-FF370EB2FDAD}" showAutoFilter="1" hiddenRows="1" state="hidden" topLeftCell="A346">
      <selection activeCell="L361" sqref="L361"/>
      <pageMargins left="0.70866141732283472" right="0" top="0.55118110236220474" bottom="0" header="0.31496062992125984" footer="0.31496062992125984"/>
      <pageSetup paperSize="9" scale="75" orientation="portrait" r:id="rId1"/>
      <autoFilter ref="D1:D368"/>
    </customSheetView>
  </customSheetViews>
  <mergeCells count="4">
    <mergeCell ref="E2:G2"/>
    <mergeCell ref="B3:G3"/>
    <mergeCell ref="D4:G4"/>
    <mergeCell ref="A5:G5"/>
  </mergeCells>
  <pageMargins left="0.70866141732283472" right="0" top="0.55118110236220474" bottom="0" header="0.31496062992125984" footer="0.31496062992125984"/>
  <pageSetup paperSize="9" scale="7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8"/>
  <sheetViews>
    <sheetView topLeftCell="A80" workbookViewId="0">
      <selection activeCell="D84" sqref="D84"/>
    </sheetView>
  </sheetViews>
  <sheetFormatPr defaultRowHeight="12.75"/>
  <cols>
    <col min="1" max="1" width="22.42578125" style="242" customWidth="1"/>
    <col min="2" max="2" width="43.140625" style="153" customWidth="1"/>
    <col min="3" max="3" width="13.5703125" style="286" customWidth="1"/>
    <col min="4" max="4" width="13.28515625" style="279" customWidth="1"/>
    <col min="5" max="5" width="14.28515625" style="279" customWidth="1"/>
  </cols>
  <sheetData>
    <row r="1" spans="1:5">
      <c r="C1" s="332"/>
      <c r="D1" s="332"/>
    </row>
    <row r="2" spans="1:5" ht="17.25" customHeight="1">
      <c r="A2" s="333" t="s">
        <v>297</v>
      </c>
      <c r="B2" s="333"/>
      <c r="C2" s="333"/>
      <c r="D2" s="333"/>
      <c r="E2" s="334"/>
    </row>
    <row r="3" spans="1:5" ht="41.25" customHeight="1">
      <c r="B3" s="335" t="s">
        <v>977</v>
      </c>
      <c r="C3" s="335"/>
      <c r="D3" s="335"/>
      <c r="E3" s="336"/>
    </row>
    <row r="4" spans="1:5" ht="9.75" customHeight="1">
      <c r="B4" s="337"/>
      <c r="C4" s="337"/>
      <c r="D4" s="337"/>
      <c r="E4" s="337"/>
    </row>
    <row r="5" spans="1:5">
      <c r="A5" s="338" t="s">
        <v>40</v>
      </c>
      <c r="B5" s="338"/>
      <c r="C5" s="338"/>
      <c r="D5" s="338"/>
      <c r="E5" s="339"/>
    </row>
    <row r="6" spans="1:5" ht="18.75" customHeight="1">
      <c r="A6" s="338" t="s">
        <v>978</v>
      </c>
      <c r="B6" s="338"/>
      <c r="C6" s="338"/>
      <c r="D6" s="338"/>
      <c r="E6" s="339"/>
    </row>
    <row r="7" spans="1:5" ht="20.25" customHeight="1">
      <c r="A7" s="154"/>
      <c r="B7" s="241"/>
      <c r="C7" s="328" t="s">
        <v>114</v>
      </c>
      <c r="D7" s="329"/>
    </row>
    <row r="8" spans="1:5" ht="54.75" customHeight="1">
      <c r="A8" s="114" t="s">
        <v>355</v>
      </c>
      <c r="B8" s="114" t="s">
        <v>458</v>
      </c>
      <c r="C8" s="280" t="s">
        <v>969</v>
      </c>
      <c r="D8" s="280" t="s">
        <v>970</v>
      </c>
      <c r="E8" s="280" t="s">
        <v>979</v>
      </c>
    </row>
    <row r="9" spans="1:5" ht="38.25" customHeight="1">
      <c r="A9" s="330" t="s">
        <v>119</v>
      </c>
      <c r="B9" s="330"/>
      <c r="C9" s="215">
        <f>SUM(C10,C13,C26,C37,C40,C43,C48,C54,C59,C61)</f>
        <v>433724</v>
      </c>
      <c r="D9" s="215">
        <f>SUM(D10,D13,D26,D37,D40,D43,D48,D54,D59,D61)</f>
        <v>433638</v>
      </c>
      <c r="E9" s="215">
        <f>SUM(E10,E13,E26,E37,E40,E43,E48,E54,E59,E61)</f>
        <v>439704</v>
      </c>
    </row>
    <row r="10" spans="1:5" ht="26.25" customHeight="1">
      <c r="A10" s="155" t="s">
        <v>223</v>
      </c>
      <c r="B10" s="47" t="s">
        <v>195</v>
      </c>
      <c r="C10" s="215">
        <f>C11</f>
        <v>46752</v>
      </c>
      <c r="D10" s="215">
        <f>D11</f>
        <v>39280</v>
      </c>
      <c r="E10" s="215">
        <f>E11</f>
        <v>41072</v>
      </c>
    </row>
    <row r="11" spans="1:5" ht="26.25" customHeight="1">
      <c r="A11" s="67" t="s">
        <v>220</v>
      </c>
      <c r="B11" s="45" t="s">
        <v>441</v>
      </c>
      <c r="C11" s="62">
        <f>C12</f>
        <v>46752</v>
      </c>
      <c r="D11" s="62">
        <f t="shared" ref="D11:E11" si="0">D12</f>
        <v>39280</v>
      </c>
      <c r="E11" s="62">
        <f t="shared" si="0"/>
        <v>41072</v>
      </c>
    </row>
    <row r="12" spans="1:5" ht="77.25" customHeight="1">
      <c r="A12" s="67" t="s">
        <v>224</v>
      </c>
      <c r="B12" s="45" t="s">
        <v>62</v>
      </c>
      <c r="C12" s="281">
        <v>46752</v>
      </c>
      <c r="D12" s="281">
        <v>39280</v>
      </c>
      <c r="E12" s="62">
        <v>41072</v>
      </c>
    </row>
    <row r="13" spans="1:5" ht="39.75" customHeight="1">
      <c r="A13" s="114" t="s">
        <v>356</v>
      </c>
      <c r="B13" s="47" t="s">
        <v>46</v>
      </c>
      <c r="C13" s="280">
        <f>C14+C17+C20+C23</f>
        <v>25730</v>
      </c>
      <c r="D13" s="280">
        <f t="shared" ref="D13:E13" si="1">D14+D17+D20+D23</f>
        <v>26758</v>
      </c>
      <c r="E13" s="280">
        <f t="shared" si="1"/>
        <v>28094</v>
      </c>
    </row>
    <row r="14" spans="1:5" ht="81.75" customHeight="1">
      <c r="A14" s="67" t="s">
        <v>701</v>
      </c>
      <c r="B14" s="52" t="s">
        <v>702</v>
      </c>
      <c r="C14" s="62">
        <v>13419</v>
      </c>
      <c r="D14" s="62">
        <v>13921</v>
      </c>
      <c r="E14" s="62">
        <v>14634</v>
      </c>
    </row>
    <row r="15" spans="1:5" ht="27.75" hidden="1" customHeight="1">
      <c r="A15" s="67" t="s">
        <v>1119</v>
      </c>
      <c r="B15" s="52"/>
      <c r="C15" s="62">
        <f>(1227123.6*1.0935)%</f>
        <v>13418.596566</v>
      </c>
      <c r="D15" s="62">
        <f>(1273024.3*1.0935)%</f>
        <v>13920.520720499999</v>
      </c>
      <c r="E15" s="62">
        <f>(1338230.6*1.0935)%</f>
        <v>14633.551610999999</v>
      </c>
    </row>
    <row r="16" spans="1:5" ht="25.5" hidden="1" customHeight="1">
      <c r="A16" s="67"/>
      <c r="B16" s="52"/>
      <c r="C16" s="62"/>
      <c r="D16" s="62"/>
      <c r="E16" s="62"/>
    </row>
    <row r="17" spans="1:5" ht="93.75" customHeight="1">
      <c r="A17" s="67" t="s">
        <v>703</v>
      </c>
      <c r="B17" s="52" t="s">
        <v>704</v>
      </c>
      <c r="C17" s="62">
        <v>64</v>
      </c>
      <c r="D17" s="62">
        <v>73</v>
      </c>
      <c r="E17" s="62">
        <v>78</v>
      </c>
    </row>
    <row r="18" spans="1:5" ht="26.25" hidden="1" customHeight="1">
      <c r="A18" s="67" t="s">
        <v>1120</v>
      </c>
      <c r="B18" s="52"/>
      <c r="C18" s="62">
        <f>(5846.9*1.0935)%</f>
        <v>63.935851499999991</v>
      </c>
      <c r="D18" s="62">
        <f>(6688.6*1.0935)%</f>
        <v>73.13984099999999</v>
      </c>
      <c r="E18" s="62">
        <f>(7108.3*1.0935)%</f>
        <v>77.729260499999995</v>
      </c>
    </row>
    <row r="19" spans="1:5" ht="32.25" hidden="1" customHeight="1">
      <c r="A19" s="67"/>
      <c r="B19" s="52"/>
      <c r="C19" s="62"/>
      <c r="D19" s="62"/>
      <c r="E19" s="62"/>
    </row>
    <row r="20" spans="1:5" ht="84.75" customHeight="1">
      <c r="A20" s="67" t="s">
        <v>705</v>
      </c>
      <c r="B20" s="52" t="s">
        <v>706</v>
      </c>
      <c r="C20" s="62">
        <v>13914</v>
      </c>
      <c r="D20" s="62">
        <v>14494</v>
      </c>
      <c r="E20" s="62">
        <v>15241</v>
      </c>
    </row>
    <row r="21" spans="1:5" ht="34.5" hidden="1" customHeight="1">
      <c r="A21" s="67"/>
      <c r="B21" s="52"/>
      <c r="C21" s="62">
        <f>(1272389.4*1.0935)%</f>
        <v>13913.578088999999</v>
      </c>
      <c r="D21" s="62">
        <f>(1325445.5*1.0935)%</f>
        <v>14493.746542499999</v>
      </c>
      <c r="E21" s="62">
        <f>(1393771.2*1.0935)%</f>
        <v>15240.888072</v>
      </c>
    </row>
    <row r="22" spans="1:5" ht="40.5" hidden="1" customHeight="1">
      <c r="A22" s="67"/>
      <c r="B22" s="52"/>
      <c r="C22" s="62"/>
      <c r="D22" s="62"/>
      <c r="E22" s="62"/>
    </row>
    <row r="23" spans="1:5" ht="86.25" customHeight="1">
      <c r="A23" s="67" t="s">
        <v>707</v>
      </c>
      <c r="B23" s="52" t="s">
        <v>708</v>
      </c>
      <c r="C23" s="62">
        <v>-1667</v>
      </c>
      <c r="D23" s="62">
        <v>-1730</v>
      </c>
      <c r="E23" s="62">
        <v>-1859</v>
      </c>
    </row>
    <row r="24" spans="1:5" ht="38.25" hidden="1" customHeight="1">
      <c r="A24" s="67"/>
      <c r="B24" s="52"/>
      <c r="C24" s="62">
        <f>(-152482*1.0935)%</f>
        <v>-1667.3906699999998</v>
      </c>
      <c r="D24" s="62">
        <f>(-158245.8*1.0935)%</f>
        <v>-1730.4178229999995</v>
      </c>
      <c r="E24" s="62">
        <f>(-170026.3*1.0935)%</f>
        <v>-1859.2375904999997</v>
      </c>
    </row>
    <row r="25" spans="1:5" ht="34.5" hidden="1" customHeight="1">
      <c r="A25" s="67"/>
      <c r="B25" s="52"/>
      <c r="C25" s="62"/>
      <c r="D25" s="62"/>
      <c r="E25" s="62"/>
    </row>
    <row r="26" spans="1:5" ht="25.5" customHeight="1">
      <c r="A26" s="155" t="s">
        <v>494</v>
      </c>
      <c r="B26" s="47" t="s">
        <v>28</v>
      </c>
      <c r="C26" s="215">
        <f>SUM(C27,C32,C34,C36)</f>
        <v>44012</v>
      </c>
      <c r="D26" s="215">
        <f>SUM(D27,D32,D34,D36)</f>
        <v>47370</v>
      </c>
      <c r="E26" s="215">
        <f>SUM(E27,E32,E34,E36)</f>
        <v>48158</v>
      </c>
    </row>
    <row r="27" spans="1:5" ht="33.75" customHeight="1">
      <c r="A27" s="67" t="s">
        <v>157</v>
      </c>
      <c r="B27" s="45" t="s">
        <v>89</v>
      </c>
      <c r="C27" s="282">
        <f>C28+C30</f>
        <v>39169</v>
      </c>
      <c r="D27" s="282">
        <f t="shared" ref="D27:E27" si="2">D28+D30</f>
        <v>41922</v>
      </c>
      <c r="E27" s="282">
        <f t="shared" si="2"/>
        <v>42622</v>
      </c>
    </row>
    <row r="28" spans="1:5" ht="45" customHeight="1">
      <c r="A28" s="67" t="s">
        <v>165</v>
      </c>
      <c r="B28" s="45" t="s">
        <v>117</v>
      </c>
      <c r="C28" s="282">
        <f>C29</f>
        <v>26269</v>
      </c>
      <c r="D28" s="282">
        <f>D29</f>
        <v>28822</v>
      </c>
      <c r="E28" s="282">
        <f>E29</f>
        <v>29322</v>
      </c>
    </row>
    <row r="29" spans="1:5" ht="42.75" customHeight="1">
      <c r="A29" s="67" t="s">
        <v>359</v>
      </c>
      <c r="B29" s="45" t="s">
        <v>117</v>
      </c>
      <c r="C29" s="282">
        <v>26269</v>
      </c>
      <c r="D29" s="282">
        <v>28822</v>
      </c>
      <c r="E29" s="282">
        <v>29322</v>
      </c>
    </row>
    <row r="30" spans="1:5" ht="42.75" customHeight="1">
      <c r="A30" s="67" t="s">
        <v>166</v>
      </c>
      <c r="B30" s="45" t="s">
        <v>118</v>
      </c>
      <c r="C30" s="282">
        <f>C31</f>
        <v>12900</v>
      </c>
      <c r="D30" s="282">
        <f>D31</f>
        <v>13100</v>
      </c>
      <c r="E30" s="282">
        <f>E31</f>
        <v>13300</v>
      </c>
    </row>
    <row r="31" spans="1:5" ht="42.75" customHeight="1">
      <c r="A31" s="67" t="s">
        <v>360</v>
      </c>
      <c r="B31" s="45" t="s">
        <v>118</v>
      </c>
      <c r="C31" s="282">
        <v>12900</v>
      </c>
      <c r="D31" s="282">
        <v>13100</v>
      </c>
      <c r="E31" s="282">
        <v>13300</v>
      </c>
    </row>
    <row r="32" spans="1:5" ht="33.75" customHeight="1">
      <c r="A32" s="67" t="s">
        <v>462</v>
      </c>
      <c r="B32" s="45" t="s">
        <v>295</v>
      </c>
      <c r="C32" s="282"/>
      <c r="D32" s="282"/>
      <c r="E32" s="62"/>
    </row>
    <row r="33" spans="1:5" ht="30.75" customHeight="1">
      <c r="A33" s="67" t="s">
        <v>361</v>
      </c>
      <c r="B33" s="45" t="s">
        <v>295</v>
      </c>
      <c r="C33" s="282"/>
      <c r="D33" s="282"/>
      <c r="E33" s="62"/>
    </row>
    <row r="34" spans="1:5" ht="23.25" customHeight="1">
      <c r="A34" s="67" t="s">
        <v>372</v>
      </c>
      <c r="B34" s="45" t="s">
        <v>29</v>
      </c>
      <c r="C34" s="282">
        <f>C35</f>
        <v>2593</v>
      </c>
      <c r="D34" s="282">
        <f>D35</f>
        <v>3148</v>
      </c>
      <c r="E34" s="282">
        <f>E35</f>
        <v>3196</v>
      </c>
    </row>
    <row r="35" spans="1:5" ht="22.5" customHeight="1">
      <c r="A35" s="67" t="s">
        <v>362</v>
      </c>
      <c r="B35" s="45" t="s">
        <v>141</v>
      </c>
      <c r="C35" s="282">
        <v>2593</v>
      </c>
      <c r="D35" s="282">
        <v>3148</v>
      </c>
      <c r="E35" s="62">
        <v>3196</v>
      </c>
    </row>
    <row r="36" spans="1:5" ht="42" customHeight="1">
      <c r="A36" s="67" t="s">
        <v>304</v>
      </c>
      <c r="B36" s="45" t="s">
        <v>305</v>
      </c>
      <c r="C36" s="282">
        <v>2250</v>
      </c>
      <c r="D36" s="282">
        <v>2300</v>
      </c>
      <c r="E36" s="62">
        <v>2340</v>
      </c>
    </row>
    <row r="37" spans="1:5" ht="24.75" customHeight="1">
      <c r="A37" s="155" t="s">
        <v>256</v>
      </c>
      <c r="B37" s="47" t="s">
        <v>257</v>
      </c>
      <c r="C37" s="280">
        <f>C38</f>
        <v>269000</v>
      </c>
      <c r="D37" s="280">
        <f>D38</f>
        <v>272000</v>
      </c>
      <c r="E37" s="280">
        <f>E38</f>
        <v>274000</v>
      </c>
    </row>
    <row r="38" spans="1:5" ht="25.5" customHeight="1">
      <c r="A38" s="69" t="s">
        <v>90</v>
      </c>
      <c r="B38" s="45" t="s">
        <v>91</v>
      </c>
      <c r="C38" s="282">
        <f>SUM(C39:C39)</f>
        <v>269000</v>
      </c>
      <c r="D38" s="282">
        <f>SUM(D39:D39)</f>
        <v>272000</v>
      </c>
      <c r="E38" s="282">
        <f>SUM(E39:E39)</f>
        <v>274000</v>
      </c>
    </row>
    <row r="39" spans="1:5" ht="31.5" customHeight="1">
      <c r="A39" s="69" t="s">
        <v>92</v>
      </c>
      <c r="B39" s="45" t="s">
        <v>93</v>
      </c>
      <c r="C39" s="282">
        <v>269000</v>
      </c>
      <c r="D39" s="282">
        <v>272000</v>
      </c>
      <c r="E39" s="283">
        <v>274000</v>
      </c>
    </row>
    <row r="40" spans="1:5" ht="26.25" customHeight="1">
      <c r="A40" s="155" t="s">
        <v>495</v>
      </c>
      <c r="B40" s="47" t="s">
        <v>496</v>
      </c>
      <c r="C40" s="280">
        <f>SUM(C41:C42)</f>
        <v>8400</v>
      </c>
      <c r="D40" s="280">
        <f>SUM(D41:D42)</f>
        <v>8500</v>
      </c>
      <c r="E40" s="280">
        <f>SUM(E41:E42)</f>
        <v>8550</v>
      </c>
    </row>
    <row r="41" spans="1:5" ht="54.75" customHeight="1">
      <c r="A41" s="67" t="s">
        <v>222</v>
      </c>
      <c r="B41" s="45" t="s">
        <v>96</v>
      </c>
      <c r="C41" s="282">
        <v>8200</v>
      </c>
      <c r="D41" s="282">
        <v>8300</v>
      </c>
      <c r="E41" s="62">
        <v>8350</v>
      </c>
    </row>
    <row r="42" spans="1:5" ht="33" customHeight="1">
      <c r="A42" s="67" t="s">
        <v>228</v>
      </c>
      <c r="B42" s="45" t="s">
        <v>227</v>
      </c>
      <c r="C42" s="281">
        <v>200</v>
      </c>
      <c r="D42" s="281">
        <v>200</v>
      </c>
      <c r="E42" s="281">
        <v>200</v>
      </c>
    </row>
    <row r="43" spans="1:5" ht="48" customHeight="1">
      <c r="A43" s="155" t="s">
        <v>499</v>
      </c>
      <c r="B43" s="47" t="s">
        <v>451</v>
      </c>
      <c r="C43" s="280">
        <f>SUM(C44:C47)</f>
        <v>38000</v>
      </c>
      <c r="D43" s="280">
        <f>SUM(D44:D47)</f>
        <v>38500</v>
      </c>
      <c r="E43" s="280">
        <f>SUM(E44:E47)</f>
        <v>38600</v>
      </c>
    </row>
    <row r="44" spans="1:5" ht="105.75" customHeight="1">
      <c r="A44" s="67" t="s">
        <v>292</v>
      </c>
      <c r="B44" s="156" t="s">
        <v>698</v>
      </c>
      <c r="C44" s="281">
        <v>37100</v>
      </c>
      <c r="D44" s="281">
        <v>37500</v>
      </c>
      <c r="E44" s="281">
        <v>37600</v>
      </c>
    </row>
    <row r="45" spans="1:5" ht="94.5" customHeight="1">
      <c r="A45" s="67" t="s">
        <v>48</v>
      </c>
      <c r="B45" s="52" t="s">
        <v>105</v>
      </c>
      <c r="C45" s="281">
        <v>700</v>
      </c>
      <c r="D45" s="281">
        <v>800</v>
      </c>
      <c r="E45" s="281">
        <v>800</v>
      </c>
    </row>
    <row r="46" spans="1:5" ht="82.5" customHeight="1">
      <c r="A46" s="67" t="s">
        <v>39</v>
      </c>
      <c r="B46" s="45" t="s">
        <v>450</v>
      </c>
      <c r="C46" s="281">
        <v>200</v>
      </c>
      <c r="D46" s="281">
        <v>200</v>
      </c>
      <c r="E46" s="281">
        <v>200</v>
      </c>
    </row>
    <row r="47" spans="1:5" ht="82.5" customHeight="1">
      <c r="A47" s="67" t="s">
        <v>221</v>
      </c>
      <c r="B47" s="45" t="s">
        <v>231</v>
      </c>
      <c r="C47" s="281"/>
      <c r="D47" s="281"/>
      <c r="E47" s="62"/>
    </row>
    <row r="48" spans="1:5" ht="29.25" customHeight="1">
      <c r="A48" s="155" t="s">
        <v>500</v>
      </c>
      <c r="B48" s="47" t="s">
        <v>218</v>
      </c>
      <c r="C48" s="280">
        <f>C49</f>
        <v>80</v>
      </c>
      <c r="D48" s="280">
        <f>D49</f>
        <v>80</v>
      </c>
      <c r="E48" s="280">
        <f>E49</f>
        <v>80</v>
      </c>
    </row>
    <row r="49" spans="1:5" ht="33" customHeight="1">
      <c r="A49" s="67" t="s">
        <v>502</v>
      </c>
      <c r="B49" s="45" t="s">
        <v>194</v>
      </c>
      <c r="C49" s="281">
        <f>C50+C51+C52+C53</f>
        <v>80</v>
      </c>
      <c r="D49" s="281">
        <f t="shared" ref="D49:E49" si="3">D50+D51+D52+D53</f>
        <v>80</v>
      </c>
      <c r="E49" s="281">
        <f t="shared" si="3"/>
        <v>80</v>
      </c>
    </row>
    <row r="50" spans="1:5" ht="30" customHeight="1">
      <c r="A50" s="69" t="s">
        <v>30</v>
      </c>
      <c r="B50" s="45" t="s">
        <v>31</v>
      </c>
      <c r="C50" s="281">
        <v>10</v>
      </c>
      <c r="D50" s="281">
        <v>10</v>
      </c>
      <c r="E50" s="62">
        <v>10</v>
      </c>
    </row>
    <row r="51" spans="1:5" ht="30.75" customHeight="1">
      <c r="A51" s="69" t="s">
        <v>32</v>
      </c>
      <c r="B51" s="45" t="s">
        <v>33</v>
      </c>
      <c r="C51" s="281">
        <v>10</v>
      </c>
      <c r="D51" s="281">
        <v>10</v>
      </c>
      <c r="E51" s="62">
        <v>10</v>
      </c>
    </row>
    <row r="52" spans="1:5" ht="30.75" customHeight="1">
      <c r="A52" s="69" t="s">
        <v>34</v>
      </c>
      <c r="B52" s="45" t="s">
        <v>35</v>
      </c>
      <c r="C52" s="281">
        <v>10</v>
      </c>
      <c r="D52" s="281">
        <v>10</v>
      </c>
      <c r="E52" s="62">
        <v>10</v>
      </c>
    </row>
    <row r="53" spans="1:5" ht="28.5" customHeight="1">
      <c r="A53" s="69" t="s">
        <v>36</v>
      </c>
      <c r="B53" s="45" t="s">
        <v>37</v>
      </c>
      <c r="C53" s="281">
        <v>50</v>
      </c>
      <c r="D53" s="281">
        <v>50</v>
      </c>
      <c r="E53" s="62">
        <v>50</v>
      </c>
    </row>
    <row r="54" spans="1:5" ht="33.75" customHeight="1">
      <c r="A54" s="155" t="s">
        <v>503</v>
      </c>
      <c r="B54" s="47" t="s">
        <v>219</v>
      </c>
      <c r="C54" s="280">
        <f>SUM(C55:C58)</f>
        <v>1200</v>
      </c>
      <c r="D54" s="280">
        <f>SUM(D55:D58)</f>
        <v>600</v>
      </c>
      <c r="E54" s="280">
        <f>SUM(E55:E58)</f>
        <v>600</v>
      </c>
    </row>
    <row r="55" spans="1:5" ht="103.5" hidden="1" customHeight="1">
      <c r="A55" s="67" t="s">
        <v>190</v>
      </c>
      <c r="B55" s="45" t="s">
        <v>171</v>
      </c>
      <c r="C55" s="281"/>
      <c r="D55" s="281"/>
      <c r="E55" s="62"/>
    </row>
    <row r="56" spans="1:5" ht="54.75" customHeight="1">
      <c r="A56" s="67" t="s">
        <v>518</v>
      </c>
      <c r="B56" s="52" t="s">
        <v>699</v>
      </c>
      <c r="C56" s="281">
        <v>1100</v>
      </c>
      <c r="D56" s="281">
        <v>500</v>
      </c>
      <c r="E56" s="281">
        <v>500</v>
      </c>
    </row>
    <row r="57" spans="1:5" ht="57" customHeight="1">
      <c r="A57" s="67" t="s">
        <v>57</v>
      </c>
      <c r="B57" s="52" t="s">
        <v>125</v>
      </c>
      <c r="C57" s="281">
        <v>100</v>
      </c>
      <c r="D57" s="281">
        <v>100</v>
      </c>
      <c r="E57" s="281">
        <v>100</v>
      </c>
    </row>
    <row r="58" spans="1:5" ht="66.75" hidden="1" customHeight="1">
      <c r="A58" s="67">
        <v>2892</v>
      </c>
      <c r="B58" s="52" t="s">
        <v>172</v>
      </c>
      <c r="C58" s="281">
        <v>0</v>
      </c>
      <c r="D58" s="281">
        <v>0</v>
      </c>
      <c r="E58" s="62"/>
    </row>
    <row r="59" spans="1:5" ht="36" customHeight="1">
      <c r="A59" s="157" t="s">
        <v>3</v>
      </c>
      <c r="B59" s="158" t="s">
        <v>4</v>
      </c>
      <c r="C59" s="284">
        <f>C60</f>
        <v>50</v>
      </c>
      <c r="D59" s="284">
        <f t="shared" ref="D59:E59" si="4">D60</f>
        <v>50</v>
      </c>
      <c r="E59" s="284">
        <f t="shared" si="4"/>
        <v>50</v>
      </c>
    </row>
    <row r="60" spans="1:5" ht="51.75" customHeight="1">
      <c r="A60" s="67" t="s">
        <v>464</v>
      </c>
      <c r="B60" s="159" t="s">
        <v>447</v>
      </c>
      <c r="C60" s="281">
        <v>50</v>
      </c>
      <c r="D60" s="281">
        <v>50</v>
      </c>
      <c r="E60" s="62">
        <v>50</v>
      </c>
    </row>
    <row r="61" spans="1:5" ht="29.25" customHeight="1">
      <c r="A61" s="47" t="s">
        <v>504</v>
      </c>
      <c r="B61" s="47" t="s">
        <v>5</v>
      </c>
      <c r="C61" s="280">
        <f>C62+C63+C64+C65+C66</f>
        <v>500</v>
      </c>
      <c r="D61" s="280">
        <f>D62+D63+D64+D65+D66</f>
        <v>500</v>
      </c>
      <c r="E61" s="280">
        <f>E62+E63+E64+E65+E66</f>
        <v>500</v>
      </c>
    </row>
    <row r="62" spans="1:5" ht="108" customHeight="1">
      <c r="A62" s="69" t="s">
        <v>917</v>
      </c>
      <c r="B62" s="160" t="s">
        <v>918</v>
      </c>
      <c r="C62" s="282">
        <v>200</v>
      </c>
      <c r="D62" s="282">
        <v>200</v>
      </c>
      <c r="E62" s="282">
        <v>200</v>
      </c>
    </row>
    <row r="63" spans="1:5" ht="84" customHeight="1">
      <c r="A63" s="69" t="s">
        <v>923</v>
      </c>
      <c r="B63" s="160" t="s">
        <v>924</v>
      </c>
      <c r="C63" s="282">
        <v>50</v>
      </c>
      <c r="D63" s="282">
        <v>50</v>
      </c>
      <c r="E63" s="282">
        <v>50</v>
      </c>
    </row>
    <row r="64" spans="1:5" ht="84" customHeight="1">
      <c r="A64" s="69" t="s">
        <v>921</v>
      </c>
      <c r="B64" s="160" t="s">
        <v>922</v>
      </c>
      <c r="C64" s="282">
        <v>50</v>
      </c>
      <c r="D64" s="282">
        <v>50</v>
      </c>
      <c r="E64" s="282">
        <v>50</v>
      </c>
    </row>
    <row r="65" spans="1:5" ht="27" customHeight="1">
      <c r="A65" s="161" t="s">
        <v>873</v>
      </c>
      <c r="B65" s="162" t="s">
        <v>920</v>
      </c>
      <c r="C65" s="282">
        <v>150</v>
      </c>
      <c r="D65" s="282">
        <v>150</v>
      </c>
      <c r="E65" s="282">
        <v>150</v>
      </c>
    </row>
    <row r="66" spans="1:5" ht="37.5" customHeight="1">
      <c r="A66" s="161" t="s">
        <v>874</v>
      </c>
      <c r="B66" s="162" t="s">
        <v>919</v>
      </c>
      <c r="C66" s="282">
        <v>50</v>
      </c>
      <c r="D66" s="282">
        <v>50</v>
      </c>
      <c r="E66" s="282">
        <v>50</v>
      </c>
    </row>
    <row r="67" spans="1:5" ht="24.75" customHeight="1">
      <c r="A67" s="155" t="s">
        <v>460</v>
      </c>
      <c r="B67" s="47" t="s">
        <v>459</v>
      </c>
      <c r="C67" s="215">
        <f>SUM(C68,C71,C79,C90)</f>
        <v>738702.1</v>
      </c>
      <c r="D67" s="215">
        <f>SUM(D68,D71,D79,D90)</f>
        <v>495105.1</v>
      </c>
      <c r="E67" s="215">
        <f>SUM(E68,E71,E79,E90)</f>
        <v>491227.5</v>
      </c>
    </row>
    <row r="68" spans="1:5" ht="30.75" customHeight="1">
      <c r="A68" s="155" t="s">
        <v>747</v>
      </c>
      <c r="B68" s="47" t="s">
        <v>173</v>
      </c>
      <c r="C68" s="215">
        <f>C69+C70</f>
        <v>52435</v>
      </c>
      <c r="D68" s="215">
        <f>D69</f>
        <v>42534</v>
      </c>
      <c r="E68" s="62">
        <f>E69</f>
        <v>44230</v>
      </c>
    </row>
    <row r="69" spans="1:5" ht="44.25" customHeight="1">
      <c r="A69" s="67" t="s">
        <v>824</v>
      </c>
      <c r="B69" s="52" t="s">
        <v>825</v>
      </c>
      <c r="C69" s="62">
        <v>42525</v>
      </c>
      <c r="D69" s="62">
        <v>42534</v>
      </c>
      <c r="E69" s="62">
        <v>44230</v>
      </c>
    </row>
    <row r="70" spans="1:5" ht="43.5" customHeight="1">
      <c r="A70" s="67" t="s">
        <v>956</v>
      </c>
      <c r="B70" s="52" t="s">
        <v>957</v>
      </c>
      <c r="C70" s="62">
        <v>9910</v>
      </c>
      <c r="D70" s="62"/>
      <c r="E70" s="62"/>
    </row>
    <row r="71" spans="1:5" ht="42.75" customHeight="1">
      <c r="A71" s="155" t="s">
        <v>751</v>
      </c>
      <c r="B71" s="47" t="s">
        <v>225</v>
      </c>
      <c r="C71" s="215">
        <f>SUM(C72:C78)</f>
        <v>154398.9</v>
      </c>
      <c r="D71" s="215">
        <f>SUM(D72:D78)</f>
        <v>51933.899999999994</v>
      </c>
      <c r="E71" s="215">
        <f>SUM(E72:E78)</f>
        <v>53160.1</v>
      </c>
    </row>
    <row r="72" spans="1:5" ht="44.25" customHeight="1">
      <c r="A72" s="67" t="s">
        <v>736</v>
      </c>
      <c r="B72" s="45" t="s">
        <v>109</v>
      </c>
      <c r="C72" s="215">
        <v>113217.7</v>
      </c>
      <c r="D72" s="215">
        <v>25983.8</v>
      </c>
      <c r="E72" s="215">
        <v>25983.8</v>
      </c>
    </row>
    <row r="73" spans="1:5" ht="42" customHeight="1">
      <c r="A73" s="67" t="s">
        <v>857</v>
      </c>
      <c r="B73" s="45" t="s">
        <v>858</v>
      </c>
      <c r="C73" s="215">
        <v>2887.4</v>
      </c>
      <c r="D73" s="215"/>
      <c r="E73" s="62"/>
    </row>
    <row r="74" spans="1:5" ht="29.25" customHeight="1">
      <c r="A74" s="67" t="s">
        <v>737</v>
      </c>
      <c r="B74" s="52" t="s">
        <v>658</v>
      </c>
      <c r="C74" s="62">
        <v>147.80000000000001</v>
      </c>
      <c r="D74" s="62">
        <v>149.6</v>
      </c>
      <c r="E74" s="62">
        <v>153.5</v>
      </c>
    </row>
    <row r="75" spans="1:5" ht="55.5" customHeight="1">
      <c r="A75" s="67" t="s">
        <v>870</v>
      </c>
      <c r="B75" s="33" t="s">
        <v>871</v>
      </c>
      <c r="C75" s="62">
        <v>755.1</v>
      </c>
      <c r="D75" s="62">
        <v>759.1</v>
      </c>
      <c r="E75" s="62">
        <v>759.1</v>
      </c>
    </row>
    <row r="76" spans="1:5" ht="39" customHeight="1">
      <c r="A76" s="70" t="s">
        <v>738</v>
      </c>
      <c r="B76" s="71" t="s">
        <v>943</v>
      </c>
      <c r="C76" s="62">
        <v>22390.9</v>
      </c>
      <c r="D76" s="62">
        <v>25041.4</v>
      </c>
      <c r="E76" s="62">
        <v>26263.7</v>
      </c>
    </row>
    <row r="77" spans="1:5" ht="55.5" customHeight="1">
      <c r="A77" s="69" t="s">
        <v>739</v>
      </c>
      <c r="B77" s="52" t="s">
        <v>720</v>
      </c>
      <c r="C77" s="215">
        <v>15000</v>
      </c>
      <c r="D77" s="215"/>
      <c r="E77" s="62">
        <v>0</v>
      </c>
    </row>
    <row r="78" spans="1:5" ht="39.75" hidden="1" customHeight="1">
      <c r="A78" s="69" t="s">
        <v>869</v>
      </c>
      <c r="B78" s="71" t="s">
        <v>942</v>
      </c>
      <c r="C78" s="215"/>
      <c r="D78" s="215"/>
      <c r="E78" s="62">
        <v>0</v>
      </c>
    </row>
    <row r="79" spans="1:5" ht="33.75" customHeight="1">
      <c r="A79" s="114" t="s">
        <v>748</v>
      </c>
      <c r="B79" s="47" t="s">
        <v>226</v>
      </c>
      <c r="C79" s="215">
        <f>SUM(C80,C81,C88)</f>
        <v>416028.69999999995</v>
      </c>
      <c r="D79" s="215">
        <f>SUM(D80,D81,D88)</f>
        <v>347852.6</v>
      </c>
      <c r="E79" s="215">
        <f>SUM(E80,E81,E88,E89)</f>
        <v>340479.3</v>
      </c>
    </row>
    <row r="80" spans="1:5" ht="52.5" customHeight="1">
      <c r="A80" s="67" t="s">
        <v>746</v>
      </c>
      <c r="B80" s="45" t="s">
        <v>254</v>
      </c>
      <c r="C80" s="62">
        <v>3743.1</v>
      </c>
      <c r="D80" s="62">
        <v>4116.1000000000004</v>
      </c>
      <c r="E80" s="62">
        <v>4495.2</v>
      </c>
    </row>
    <row r="81" spans="1:5" ht="42" customHeight="1">
      <c r="A81" s="67" t="s">
        <v>749</v>
      </c>
      <c r="B81" s="52" t="s">
        <v>303</v>
      </c>
      <c r="C81" s="62">
        <f>SUM(C82:C87)</f>
        <v>409285.6</v>
      </c>
      <c r="D81" s="62">
        <f>SUM(D82:D87)</f>
        <v>340736.5</v>
      </c>
      <c r="E81" s="62">
        <f>SUM(E82:E87)</f>
        <v>332984.09999999998</v>
      </c>
    </row>
    <row r="82" spans="1:5" ht="78" customHeight="1">
      <c r="A82" s="69" t="s">
        <v>740</v>
      </c>
      <c r="B82" s="100" t="s">
        <v>144</v>
      </c>
      <c r="C82" s="62">
        <v>133004</v>
      </c>
      <c r="D82" s="62">
        <v>102500</v>
      </c>
      <c r="E82" s="62">
        <v>105520</v>
      </c>
    </row>
    <row r="83" spans="1:5" ht="93" customHeight="1">
      <c r="A83" s="69" t="s">
        <v>741</v>
      </c>
      <c r="B83" s="52" t="s">
        <v>145</v>
      </c>
      <c r="C83" s="62">
        <v>232247</v>
      </c>
      <c r="D83" s="62">
        <v>201506</v>
      </c>
      <c r="E83" s="62">
        <v>193859</v>
      </c>
    </row>
    <row r="84" spans="1:5" ht="42.75" customHeight="1">
      <c r="A84" s="69" t="s">
        <v>742</v>
      </c>
      <c r="B84" s="45" t="s">
        <v>551</v>
      </c>
      <c r="C84" s="62">
        <v>2887.2</v>
      </c>
      <c r="D84" s="62">
        <v>0</v>
      </c>
      <c r="E84" s="62">
        <v>0</v>
      </c>
    </row>
    <row r="85" spans="1:5" ht="57" customHeight="1">
      <c r="A85" s="69" t="s">
        <v>743</v>
      </c>
      <c r="B85" s="100" t="s">
        <v>146</v>
      </c>
      <c r="C85" s="62">
        <v>35089</v>
      </c>
      <c r="D85" s="62">
        <v>31579</v>
      </c>
      <c r="E85" s="62">
        <v>28421.1</v>
      </c>
    </row>
    <row r="86" spans="1:5" ht="57.75" customHeight="1">
      <c r="A86" s="69" t="s">
        <v>744</v>
      </c>
      <c r="B86" s="100" t="s">
        <v>147</v>
      </c>
      <c r="C86" s="62">
        <v>5624.1</v>
      </c>
      <c r="D86" s="62">
        <v>4686.8</v>
      </c>
      <c r="E86" s="62">
        <v>4686.8</v>
      </c>
    </row>
    <row r="87" spans="1:5" ht="54" customHeight="1">
      <c r="A87" s="69" t="s">
        <v>745</v>
      </c>
      <c r="B87" s="100" t="s">
        <v>148</v>
      </c>
      <c r="C87" s="62">
        <v>434.3</v>
      </c>
      <c r="D87" s="62">
        <v>464.7</v>
      </c>
      <c r="E87" s="62">
        <v>497.2</v>
      </c>
    </row>
    <row r="88" spans="1:5" ht="78.75" customHeight="1">
      <c r="A88" s="67" t="s">
        <v>750</v>
      </c>
      <c r="B88" s="45" t="s">
        <v>120</v>
      </c>
      <c r="C88" s="62">
        <v>3000</v>
      </c>
      <c r="D88" s="62">
        <v>3000</v>
      </c>
      <c r="E88" s="62">
        <v>3000</v>
      </c>
    </row>
    <row r="89" spans="1:5" ht="79.5" hidden="1" customHeight="1">
      <c r="A89" s="67" t="s">
        <v>980</v>
      </c>
      <c r="B89" s="45" t="s">
        <v>981</v>
      </c>
      <c r="C89" s="62"/>
      <c r="D89" s="62"/>
      <c r="E89" s="62"/>
    </row>
    <row r="90" spans="1:5" ht="25.5" customHeight="1">
      <c r="A90" s="163" t="s">
        <v>650</v>
      </c>
      <c r="B90" s="164" t="s">
        <v>301</v>
      </c>
      <c r="C90" s="215">
        <f>SUM(C91:C97)</f>
        <v>115839.5</v>
      </c>
      <c r="D90" s="215">
        <f t="shared" ref="D90:E90" si="5">SUM(D91:D97)</f>
        <v>52784.6</v>
      </c>
      <c r="E90" s="215">
        <f t="shared" si="5"/>
        <v>53358.1</v>
      </c>
    </row>
    <row r="91" spans="1:5" ht="93.75" customHeight="1">
      <c r="A91" s="165" t="s">
        <v>982</v>
      </c>
      <c r="B91" s="52" t="s">
        <v>983</v>
      </c>
      <c r="C91" s="62">
        <v>2802.8</v>
      </c>
      <c r="D91" s="62">
        <v>2802.8</v>
      </c>
      <c r="E91" s="62">
        <v>3342.7</v>
      </c>
    </row>
    <row r="92" spans="1:5" ht="66.75" customHeight="1">
      <c r="A92" s="165" t="s">
        <v>925</v>
      </c>
      <c r="B92" s="52" t="s">
        <v>926</v>
      </c>
      <c r="C92" s="62">
        <v>19530</v>
      </c>
      <c r="D92" s="62">
        <v>19530</v>
      </c>
      <c r="E92" s="62">
        <v>19530</v>
      </c>
    </row>
    <row r="93" spans="1:5" ht="78.75" customHeight="1">
      <c r="A93" s="166" t="s">
        <v>984</v>
      </c>
      <c r="B93" s="167" t="s">
        <v>985</v>
      </c>
      <c r="C93" s="62">
        <v>65803.8</v>
      </c>
      <c r="D93" s="62"/>
      <c r="E93" s="62"/>
    </row>
    <row r="94" spans="1:5" ht="41.25" customHeight="1">
      <c r="A94" s="69" t="s">
        <v>986</v>
      </c>
      <c r="B94" s="52" t="s">
        <v>987</v>
      </c>
      <c r="C94" s="62"/>
      <c r="D94" s="62">
        <v>4192</v>
      </c>
      <c r="E94" s="62">
        <v>4192</v>
      </c>
    </row>
    <row r="95" spans="1:5" ht="76.5">
      <c r="A95" s="69" t="s">
        <v>927</v>
      </c>
      <c r="B95" s="52" t="s">
        <v>928</v>
      </c>
      <c r="C95" s="62">
        <v>15823.9</v>
      </c>
      <c r="D95" s="62">
        <v>15384.4</v>
      </c>
      <c r="E95" s="62">
        <v>15823.9</v>
      </c>
    </row>
    <row r="96" spans="1:5" ht="91.5" customHeight="1">
      <c r="A96" s="69" t="s">
        <v>929</v>
      </c>
      <c r="B96" s="52" t="s">
        <v>930</v>
      </c>
      <c r="C96" s="62">
        <v>11714</v>
      </c>
      <c r="D96" s="62">
        <v>10710.4</v>
      </c>
      <c r="E96" s="62">
        <v>10304.5</v>
      </c>
    </row>
    <row r="97" spans="1:5" ht="76.5">
      <c r="A97" s="69" t="s">
        <v>988</v>
      </c>
      <c r="B97" s="52" t="s">
        <v>989</v>
      </c>
      <c r="C97" s="62">
        <v>165</v>
      </c>
      <c r="D97" s="62">
        <v>165</v>
      </c>
      <c r="E97" s="62">
        <v>165</v>
      </c>
    </row>
    <row r="98" spans="1:5" s="152" customFormat="1" ht="39" customHeight="1">
      <c r="A98" s="331" t="s">
        <v>38</v>
      </c>
      <c r="B98" s="331"/>
      <c r="C98" s="285">
        <f>SUM(C9,C67)</f>
        <v>1172426.1000000001</v>
      </c>
      <c r="D98" s="285">
        <f>SUM(D9,D67)</f>
        <v>928743.1</v>
      </c>
      <c r="E98" s="285">
        <f>SUM(E9,E67)</f>
        <v>930931.5</v>
      </c>
    </row>
  </sheetData>
  <customSheetViews>
    <customSheetView guid="{1201EF33-C3B2-45F9-B4A2-FF370EB2FDAD}" hiddenRows="1" topLeftCell="A80">
      <selection activeCell="D84" sqref="D84"/>
      <pageMargins left="0.39370078740157483" right="0" top="0" bottom="0" header="0.31496062992125984" footer="0.31496062992125984"/>
      <pageSetup paperSize="9" scale="90" orientation="portrait" r:id="rId1"/>
    </customSheetView>
  </customSheetViews>
  <mergeCells count="9">
    <mergeCell ref="C7:D7"/>
    <mergeCell ref="A9:B9"/>
    <mergeCell ref="A98:B98"/>
    <mergeCell ref="C1:D1"/>
    <mergeCell ref="A2:E2"/>
    <mergeCell ref="B3:E3"/>
    <mergeCell ref="B4:E4"/>
    <mergeCell ref="A5:E5"/>
    <mergeCell ref="A6:E6"/>
  </mergeCells>
  <pageMargins left="0.39370078740157483" right="0" top="0" bottom="0" header="0.31496062992125984" footer="0.31496062992125984"/>
  <pageSetup paperSize="9" scale="9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7"/>
  <sheetViews>
    <sheetView workbookViewId="0">
      <selection activeCell="J10" sqref="J10"/>
    </sheetView>
  </sheetViews>
  <sheetFormatPr defaultRowHeight="12.75"/>
  <cols>
    <col min="1" max="1" width="45" style="245" customWidth="1"/>
    <col min="2" max="2" width="10" style="245" customWidth="1"/>
    <col min="3" max="3" width="9.7109375" style="57" customWidth="1"/>
    <col min="4" max="4" width="13.85546875" style="245" customWidth="1"/>
    <col min="5" max="5" width="10.85546875" style="311" customWidth="1"/>
    <col min="6" max="6" width="12" style="55" customWidth="1"/>
    <col min="7" max="7" width="11.85546875" style="55" customWidth="1"/>
    <col min="8" max="8" width="11.28515625" style="55" customWidth="1"/>
  </cols>
  <sheetData>
    <row r="1" spans="1:9">
      <c r="H1" s="172"/>
    </row>
    <row r="2" spans="1:9">
      <c r="A2" s="244"/>
      <c r="B2" s="244"/>
      <c r="C2" s="56"/>
      <c r="D2" s="244"/>
      <c r="F2" s="340" t="s">
        <v>958</v>
      </c>
      <c r="G2" s="340"/>
      <c r="H2" s="340"/>
    </row>
    <row r="3" spans="1:9" ht="43.5" customHeight="1">
      <c r="A3" s="243"/>
      <c r="B3" s="341" t="s">
        <v>976</v>
      </c>
      <c r="C3" s="342"/>
      <c r="D3" s="342"/>
      <c r="E3" s="342"/>
      <c r="F3" s="342"/>
      <c r="G3" s="342"/>
      <c r="H3" s="343"/>
    </row>
    <row r="4" spans="1:9" ht="14.25" customHeight="1">
      <c r="A4" s="243"/>
      <c r="B4" s="243"/>
      <c r="C4" s="243"/>
      <c r="D4" s="341"/>
      <c r="E4" s="341"/>
      <c r="F4" s="341"/>
      <c r="G4" s="341"/>
      <c r="H4" s="341"/>
    </row>
    <row r="5" spans="1:9" ht="9.75" hidden="1" customHeight="1">
      <c r="A5" s="243"/>
      <c r="B5" s="243"/>
      <c r="C5" s="243"/>
      <c r="D5" s="243"/>
      <c r="E5" s="310"/>
      <c r="F5" s="271"/>
      <c r="G5" s="271"/>
      <c r="H5" s="271"/>
    </row>
    <row r="6" spans="1:9" ht="31.5" customHeight="1">
      <c r="A6" s="344" t="s">
        <v>1049</v>
      </c>
      <c r="B6" s="344"/>
      <c r="C6" s="344"/>
      <c r="D6" s="344"/>
      <c r="E6" s="344"/>
      <c r="F6" s="344"/>
      <c r="G6" s="343"/>
      <c r="H6" s="343"/>
    </row>
    <row r="7" spans="1:9" ht="16.5" customHeight="1">
      <c r="A7" s="173"/>
      <c r="B7" s="173"/>
      <c r="C7" s="173"/>
      <c r="D7" s="173"/>
      <c r="E7" s="313"/>
      <c r="F7" s="287"/>
      <c r="G7" s="288"/>
      <c r="H7" s="288" t="s">
        <v>954</v>
      </c>
    </row>
    <row r="8" spans="1:9" s="3" customFormat="1" ht="36" customHeight="1">
      <c r="A8" s="38" t="s">
        <v>259</v>
      </c>
      <c r="B8" s="60" t="s">
        <v>233</v>
      </c>
      <c r="C8" s="49" t="s">
        <v>234</v>
      </c>
      <c r="D8" s="38" t="s">
        <v>318</v>
      </c>
      <c r="E8" s="314" t="s">
        <v>235</v>
      </c>
      <c r="F8" s="54" t="s">
        <v>941</v>
      </c>
      <c r="G8" s="54" t="s">
        <v>953</v>
      </c>
      <c r="H8" s="54" t="s">
        <v>975</v>
      </c>
    </row>
    <row r="9" spans="1:9" ht="26.25" customHeight="1">
      <c r="A9" s="34" t="s">
        <v>236</v>
      </c>
      <c r="B9" s="34"/>
      <c r="C9" s="49"/>
      <c r="D9" s="244"/>
      <c r="E9" s="314"/>
      <c r="F9" s="61">
        <f>F10+F118+F163+F178+F188+F211+F260+F327+F346</f>
        <v>1172426.0999999999</v>
      </c>
      <c r="G9" s="61">
        <f>SUM(G10,G118,G163,G178,G211,G260,G327,G346,G188)+G397</f>
        <v>928743.10000000009</v>
      </c>
      <c r="H9" s="61">
        <f>SUM(H10,H118,H163,H178,H211,H260,H327,H346,H188)+H397</f>
        <v>930931.5</v>
      </c>
      <c r="I9" s="58"/>
    </row>
    <row r="10" spans="1:9" ht="37.5" customHeight="1">
      <c r="A10" s="39" t="s">
        <v>197</v>
      </c>
      <c r="B10" s="38">
        <v>439</v>
      </c>
      <c r="C10" s="49"/>
      <c r="D10" s="38"/>
      <c r="E10" s="314"/>
      <c r="F10" s="61">
        <f>SUM(F11,F64,F99,F81)</f>
        <v>76576.3</v>
      </c>
      <c r="G10" s="61">
        <f>SUM(G11,G64,G99,G81)</f>
        <v>77579.7</v>
      </c>
      <c r="H10" s="61">
        <f>SUM(H11,H64,H99,H81)</f>
        <v>77612.2</v>
      </c>
    </row>
    <row r="11" spans="1:9" ht="27.75" customHeight="1">
      <c r="A11" s="34" t="s">
        <v>237</v>
      </c>
      <c r="B11" s="38">
        <v>439</v>
      </c>
      <c r="C11" s="49" t="s">
        <v>238</v>
      </c>
      <c r="D11" s="50"/>
      <c r="E11" s="197"/>
      <c r="F11" s="61">
        <f>SUM(F12,F19,F26,F40,F53,F58,F47)</f>
        <v>53826.3</v>
      </c>
      <c r="G11" s="61">
        <f>SUM(G12,G19,G26,G40,G53,G58,G47)</f>
        <v>57979.7</v>
      </c>
      <c r="H11" s="61">
        <f>SUM(H12,H19,H26,H40,H53,H58,H47)</f>
        <v>58012.2</v>
      </c>
    </row>
    <row r="12" spans="1:9" ht="43.5" customHeight="1">
      <c r="A12" s="43" t="s">
        <v>239</v>
      </c>
      <c r="B12" s="73">
        <v>439</v>
      </c>
      <c r="C12" s="97" t="s">
        <v>240</v>
      </c>
      <c r="D12" s="72"/>
      <c r="E12" s="197"/>
      <c r="F12" s="61">
        <f>SUM(F14)</f>
        <v>2199</v>
      </c>
      <c r="G12" s="61">
        <f>SUM(G14)</f>
        <v>2399</v>
      </c>
      <c r="H12" s="61">
        <f>SUM(H14)</f>
        <v>2399</v>
      </c>
    </row>
    <row r="13" spans="1:9" ht="37.5" customHeight="1">
      <c r="A13" s="43" t="s">
        <v>430</v>
      </c>
      <c r="B13" s="73">
        <v>439</v>
      </c>
      <c r="C13" s="97" t="s">
        <v>240</v>
      </c>
      <c r="D13" s="72" t="s">
        <v>379</v>
      </c>
      <c r="E13" s="197"/>
      <c r="F13" s="61">
        <f>SUM(F14)</f>
        <v>2199</v>
      </c>
      <c r="G13" s="61">
        <f>SUM(G14)</f>
        <v>2399</v>
      </c>
      <c r="H13" s="61">
        <f>SUM(H14)</f>
        <v>2399</v>
      </c>
    </row>
    <row r="14" spans="1:9" ht="27" customHeight="1">
      <c r="A14" s="44" t="s">
        <v>241</v>
      </c>
      <c r="B14" s="75">
        <v>439</v>
      </c>
      <c r="C14" s="98" t="s">
        <v>240</v>
      </c>
      <c r="D14" s="51" t="s">
        <v>380</v>
      </c>
      <c r="E14" s="197"/>
      <c r="F14" s="198">
        <f>SUM(F15,F17)</f>
        <v>2199</v>
      </c>
      <c r="G14" s="198">
        <f>SUM(G15,G17)</f>
        <v>2399</v>
      </c>
      <c r="H14" s="198">
        <f>SUM(H15,H17)</f>
        <v>2399</v>
      </c>
    </row>
    <row r="15" spans="1:9" ht="31.5" customHeight="1">
      <c r="A15" s="44" t="s">
        <v>322</v>
      </c>
      <c r="B15" s="75">
        <v>439</v>
      </c>
      <c r="C15" s="98" t="s">
        <v>240</v>
      </c>
      <c r="D15" s="51" t="s">
        <v>381</v>
      </c>
      <c r="E15" s="197"/>
      <c r="F15" s="198">
        <f>SUM(F16)</f>
        <v>2199</v>
      </c>
      <c r="G15" s="198">
        <f>SUM(G16)</f>
        <v>2399</v>
      </c>
      <c r="H15" s="198">
        <f>SUM(H16)</f>
        <v>2399</v>
      </c>
    </row>
    <row r="16" spans="1:9" ht="33.75" customHeight="1">
      <c r="A16" s="44" t="s">
        <v>324</v>
      </c>
      <c r="B16" s="75">
        <v>439</v>
      </c>
      <c r="C16" s="98" t="s">
        <v>240</v>
      </c>
      <c r="D16" s="51" t="s">
        <v>381</v>
      </c>
      <c r="E16" s="197" t="s">
        <v>323</v>
      </c>
      <c r="F16" s="198">
        <v>2199</v>
      </c>
      <c r="G16" s="198">
        <v>2399</v>
      </c>
      <c r="H16" s="198">
        <v>2399</v>
      </c>
    </row>
    <row r="17" spans="1:8" ht="28.5" customHeight="1">
      <c r="A17" s="44" t="s">
        <v>296</v>
      </c>
      <c r="B17" s="75">
        <v>439</v>
      </c>
      <c r="C17" s="98" t="s">
        <v>240</v>
      </c>
      <c r="D17" s="51" t="s">
        <v>382</v>
      </c>
      <c r="E17" s="197"/>
      <c r="F17" s="198">
        <f>F18</f>
        <v>0</v>
      </c>
      <c r="G17" s="198">
        <f>G18</f>
        <v>0</v>
      </c>
      <c r="H17" s="198">
        <f>H18</f>
        <v>0</v>
      </c>
    </row>
    <row r="18" spans="1:8" ht="33.75" customHeight="1">
      <c r="A18" s="44" t="s">
        <v>320</v>
      </c>
      <c r="B18" s="75">
        <v>439</v>
      </c>
      <c r="C18" s="98" t="s">
        <v>240</v>
      </c>
      <c r="D18" s="51" t="s">
        <v>382</v>
      </c>
      <c r="E18" s="197" t="s">
        <v>319</v>
      </c>
      <c r="F18" s="198"/>
      <c r="G18" s="198"/>
      <c r="H18" s="198"/>
    </row>
    <row r="19" spans="1:8" ht="60.75" customHeight="1">
      <c r="A19" s="43" t="s">
        <v>316</v>
      </c>
      <c r="B19" s="73">
        <v>439</v>
      </c>
      <c r="C19" s="97" t="s">
        <v>479</v>
      </c>
      <c r="D19" s="72"/>
      <c r="E19" s="197"/>
      <c r="F19" s="61">
        <f>F20</f>
        <v>2227</v>
      </c>
      <c r="G19" s="61">
        <f>G20</f>
        <v>2384</v>
      </c>
      <c r="H19" s="61">
        <f>H20</f>
        <v>2384</v>
      </c>
    </row>
    <row r="20" spans="1:8" ht="39" customHeight="1">
      <c r="A20" s="43" t="s">
        <v>430</v>
      </c>
      <c r="B20" s="73">
        <v>439</v>
      </c>
      <c r="C20" s="97" t="s">
        <v>479</v>
      </c>
      <c r="D20" s="72" t="s">
        <v>379</v>
      </c>
      <c r="E20" s="197"/>
      <c r="F20" s="61">
        <f>SUM(F21)</f>
        <v>2227</v>
      </c>
      <c r="G20" s="61">
        <f t="shared" ref="G20:H20" si="0">SUM(G21)</f>
        <v>2384</v>
      </c>
      <c r="H20" s="61">
        <f t="shared" si="0"/>
        <v>2384</v>
      </c>
    </row>
    <row r="21" spans="1:8" ht="28.5" customHeight="1">
      <c r="A21" s="44" t="s">
        <v>478</v>
      </c>
      <c r="B21" s="75">
        <v>439</v>
      </c>
      <c r="C21" s="98" t="s">
        <v>479</v>
      </c>
      <c r="D21" s="51" t="s">
        <v>383</v>
      </c>
      <c r="E21" s="197"/>
      <c r="F21" s="198">
        <f>SUM(F22,F24)</f>
        <v>2227</v>
      </c>
      <c r="G21" s="198">
        <f>SUM(G22,G24)</f>
        <v>2384</v>
      </c>
      <c r="H21" s="198">
        <f>SUM(H22,H24)</f>
        <v>2384</v>
      </c>
    </row>
    <row r="22" spans="1:8" ht="28.5" customHeight="1">
      <c r="A22" s="44" t="s">
        <v>322</v>
      </c>
      <c r="B22" s="75">
        <v>439</v>
      </c>
      <c r="C22" s="98" t="s">
        <v>479</v>
      </c>
      <c r="D22" s="51" t="s">
        <v>384</v>
      </c>
      <c r="E22" s="197"/>
      <c r="F22" s="198">
        <f>SUM(F23)</f>
        <v>1727</v>
      </c>
      <c r="G22" s="198">
        <f>SUM(G23)</f>
        <v>1884</v>
      </c>
      <c r="H22" s="198">
        <f>SUM(H23)</f>
        <v>1884</v>
      </c>
    </row>
    <row r="23" spans="1:8" ht="30" customHeight="1">
      <c r="A23" s="44" t="s">
        <v>324</v>
      </c>
      <c r="B23" s="75">
        <v>439</v>
      </c>
      <c r="C23" s="98" t="s">
        <v>479</v>
      </c>
      <c r="D23" s="51" t="s">
        <v>384</v>
      </c>
      <c r="E23" s="197" t="s">
        <v>323</v>
      </c>
      <c r="F23" s="198">
        <v>1727</v>
      </c>
      <c r="G23" s="198">
        <v>1884</v>
      </c>
      <c r="H23" s="198">
        <v>1884</v>
      </c>
    </row>
    <row r="24" spans="1:8" ht="31.5" customHeight="1">
      <c r="A24" s="44" t="s">
        <v>296</v>
      </c>
      <c r="B24" s="75">
        <v>439</v>
      </c>
      <c r="C24" s="98" t="s">
        <v>479</v>
      </c>
      <c r="D24" s="51" t="s">
        <v>385</v>
      </c>
      <c r="E24" s="197"/>
      <c r="F24" s="198">
        <f>F25</f>
        <v>500</v>
      </c>
      <c r="G24" s="198">
        <v>500</v>
      </c>
      <c r="H24" s="198">
        <v>500</v>
      </c>
    </row>
    <row r="25" spans="1:8" ht="32.25" customHeight="1">
      <c r="A25" s="44" t="s">
        <v>320</v>
      </c>
      <c r="B25" s="75">
        <v>439</v>
      </c>
      <c r="C25" s="98" t="s">
        <v>479</v>
      </c>
      <c r="D25" s="51" t="s">
        <v>385</v>
      </c>
      <c r="E25" s="197" t="s">
        <v>319</v>
      </c>
      <c r="F25" s="198">
        <v>500</v>
      </c>
      <c r="G25" s="198">
        <v>500</v>
      </c>
      <c r="H25" s="198">
        <v>500</v>
      </c>
    </row>
    <row r="26" spans="1:8" ht="43.5" customHeight="1">
      <c r="A26" s="43" t="s">
        <v>480</v>
      </c>
      <c r="B26" s="75">
        <v>439</v>
      </c>
      <c r="C26" s="97" t="s">
        <v>481</v>
      </c>
      <c r="D26" s="72"/>
      <c r="E26" s="197"/>
      <c r="F26" s="61">
        <f>SUM(F31)+F27</f>
        <v>43331</v>
      </c>
      <c r="G26" s="61">
        <f>SUM(G31)+G27</f>
        <v>46748</v>
      </c>
      <c r="H26" s="61">
        <f>SUM(H31)+H27</f>
        <v>46748</v>
      </c>
    </row>
    <row r="27" spans="1:8" ht="42" customHeight="1">
      <c r="A27" s="44" t="s">
        <v>482</v>
      </c>
      <c r="B27" s="75">
        <v>439</v>
      </c>
      <c r="C27" s="51" t="s">
        <v>481</v>
      </c>
      <c r="D27" s="51" t="s">
        <v>388</v>
      </c>
      <c r="E27" s="197"/>
      <c r="F27" s="198">
        <f>F28</f>
        <v>1419</v>
      </c>
      <c r="G27" s="198">
        <f t="shared" ref="G27:H27" si="1">G28</f>
        <v>1548</v>
      </c>
      <c r="H27" s="198">
        <f t="shared" si="1"/>
        <v>1548</v>
      </c>
    </row>
    <row r="28" spans="1:8" ht="32.25" customHeight="1">
      <c r="A28" s="44" t="s">
        <v>322</v>
      </c>
      <c r="B28" s="75">
        <v>439</v>
      </c>
      <c r="C28" s="51" t="s">
        <v>481</v>
      </c>
      <c r="D28" s="51" t="s">
        <v>389</v>
      </c>
      <c r="E28" s="197"/>
      <c r="F28" s="198">
        <f>F29+F30</f>
        <v>1419</v>
      </c>
      <c r="G28" s="198">
        <f t="shared" ref="G28:H28" si="2">G29+G30</f>
        <v>1548</v>
      </c>
      <c r="H28" s="198">
        <f t="shared" si="2"/>
        <v>1548</v>
      </c>
    </row>
    <row r="29" spans="1:8" ht="31.5" customHeight="1">
      <c r="A29" s="44" t="s">
        <v>324</v>
      </c>
      <c r="B29" s="75">
        <v>439</v>
      </c>
      <c r="C29" s="51" t="s">
        <v>481</v>
      </c>
      <c r="D29" s="51" t="s">
        <v>389</v>
      </c>
      <c r="E29" s="197" t="s">
        <v>323</v>
      </c>
      <c r="F29" s="198">
        <v>1419</v>
      </c>
      <c r="G29" s="198">
        <v>1548</v>
      </c>
      <c r="H29" s="198">
        <v>1548</v>
      </c>
    </row>
    <row r="30" spans="1:8" ht="35.25" customHeight="1">
      <c r="A30" s="44" t="s">
        <v>324</v>
      </c>
      <c r="B30" s="75">
        <v>439</v>
      </c>
      <c r="C30" s="51" t="s">
        <v>481</v>
      </c>
      <c r="D30" s="51" t="s">
        <v>390</v>
      </c>
      <c r="E30" s="197" t="s">
        <v>944</v>
      </c>
      <c r="F30" s="198"/>
      <c r="G30" s="198"/>
      <c r="H30" s="198"/>
    </row>
    <row r="31" spans="1:8" ht="33" customHeight="1">
      <c r="A31" s="43" t="s">
        <v>431</v>
      </c>
      <c r="B31" s="75">
        <v>439</v>
      </c>
      <c r="C31" s="97" t="s">
        <v>481</v>
      </c>
      <c r="D31" s="72" t="s">
        <v>387</v>
      </c>
      <c r="E31" s="197"/>
      <c r="F31" s="61">
        <f>SUM(F32)</f>
        <v>41912</v>
      </c>
      <c r="G31" s="61">
        <f>SUM(G32)</f>
        <v>45200</v>
      </c>
      <c r="H31" s="61">
        <f>SUM(H32)</f>
        <v>45200</v>
      </c>
    </row>
    <row r="32" spans="1:8" ht="22.5" customHeight="1">
      <c r="A32" s="44" t="s">
        <v>317</v>
      </c>
      <c r="B32" s="75">
        <v>439</v>
      </c>
      <c r="C32" s="98" t="s">
        <v>481</v>
      </c>
      <c r="D32" s="51" t="s">
        <v>391</v>
      </c>
      <c r="E32" s="197"/>
      <c r="F32" s="198">
        <f>SUM(F34,F35)</f>
        <v>41912</v>
      </c>
      <c r="G32" s="198">
        <f>SUM(G34,G35)</f>
        <v>45200</v>
      </c>
      <c r="H32" s="198">
        <f>SUM(H34,H35)</f>
        <v>45200</v>
      </c>
    </row>
    <row r="33" spans="1:8" ht="33" customHeight="1">
      <c r="A33" s="44" t="s">
        <v>322</v>
      </c>
      <c r="B33" s="75">
        <v>439</v>
      </c>
      <c r="C33" s="98" t="s">
        <v>481</v>
      </c>
      <c r="D33" s="51" t="s">
        <v>392</v>
      </c>
      <c r="E33" s="197"/>
      <c r="F33" s="198">
        <f>SUM(F34)</f>
        <v>32322</v>
      </c>
      <c r="G33" s="198">
        <f>SUM(G34)</f>
        <v>35261</v>
      </c>
      <c r="H33" s="198">
        <f>SUM(H34)</f>
        <v>35261</v>
      </c>
    </row>
    <row r="34" spans="1:8" ht="28.5" customHeight="1">
      <c r="A34" s="44" t="s">
        <v>324</v>
      </c>
      <c r="B34" s="75">
        <v>439</v>
      </c>
      <c r="C34" s="98" t="s">
        <v>481</v>
      </c>
      <c r="D34" s="51" t="s">
        <v>392</v>
      </c>
      <c r="E34" s="197" t="s">
        <v>323</v>
      </c>
      <c r="F34" s="198">
        <v>32322</v>
      </c>
      <c r="G34" s="198">
        <v>35261</v>
      </c>
      <c r="H34" s="198">
        <v>35261</v>
      </c>
    </row>
    <row r="35" spans="1:8" ht="32.25" customHeight="1">
      <c r="A35" s="44" t="s">
        <v>296</v>
      </c>
      <c r="B35" s="75">
        <v>439</v>
      </c>
      <c r="C35" s="98" t="s">
        <v>481</v>
      </c>
      <c r="D35" s="51" t="s">
        <v>393</v>
      </c>
      <c r="E35" s="289" t="s">
        <v>319</v>
      </c>
      <c r="F35" s="200">
        <f>F36+F38+F37</f>
        <v>9590</v>
      </c>
      <c r="G35" s="200">
        <f t="shared" ref="G35:H35" si="3">G36+G38+G37</f>
        <v>9939</v>
      </c>
      <c r="H35" s="200">
        <f t="shared" si="3"/>
        <v>9939</v>
      </c>
    </row>
    <row r="36" spans="1:8" ht="32.25" hidden="1" customHeight="1">
      <c r="A36" s="44" t="s">
        <v>320</v>
      </c>
      <c r="B36" s="75">
        <v>439</v>
      </c>
      <c r="C36" s="98" t="s">
        <v>481</v>
      </c>
      <c r="D36" s="51" t="s">
        <v>393</v>
      </c>
      <c r="E36" s="197" t="s">
        <v>319</v>
      </c>
      <c r="F36" s="198">
        <v>8000</v>
      </c>
      <c r="G36" s="198">
        <v>8000</v>
      </c>
      <c r="H36" s="198">
        <v>8000</v>
      </c>
    </row>
    <row r="37" spans="1:8" ht="32.25" hidden="1" customHeight="1">
      <c r="A37" s="44"/>
      <c r="B37" s="75"/>
      <c r="C37" s="98"/>
      <c r="D37" s="51"/>
      <c r="E37" s="197" t="s">
        <v>990</v>
      </c>
      <c r="F37" s="198">
        <v>1557</v>
      </c>
      <c r="G37" s="198">
        <v>1557</v>
      </c>
      <c r="H37" s="198">
        <v>1557</v>
      </c>
    </row>
    <row r="38" spans="1:8" ht="27" hidden="1" customHeight="1">
      <c r="A38" s="44" t="s">
        <v>42</v>
      </c>
      <c r="B38" s="75">
        <v>439</v>
      </c>
      <c r="C38" s="98" t="s">
        <v>481</v>
      </c>
      <c r="D38" s="51" t="s">
        <v>393</v>
      </c>
      <c r="E38" s="197" t="s">
        <v>335</v>
      </c>
      <c r="F38" s="198">
        <v>33</v>
      </c>
      <c r="G38" s="198">
        <v>382</v>
      </c>
      <c r="H38" s="198">
        <v>382</v>
      </c>
    </row>
    <row r="39" spans="1:8" ht="45" hidden="1" customHeight="1">
      <c r="A39" s="44"/>
      <c r="B39" s="75"/>
      <c r="C39" s="98"/>
      <c r="D39" s="51"/>
      <c r="E39" s="197"/>
      <c r="F39" s="198"/>
      <c r="G39" s="198"/>
      <c r="H39" s="198"/>
    </row>
    <row r="40" spans="1:8" ht="45.75" customHeight="1">
      <c r="A40" s="47" t="s">
        <v>501</v>
      </c>
      <c r="B40" s="73">
        <v>439</v>
      </c>
      <c r="C40" s="97" t="s">
        <v>483</v>
      </c>
      <c r="D40" s="51"/>
      <c r="E40" s="197"/>
      <c r="F40" s="61">
        <f t="shared" ref="F40:H41" si="4">SUM(F41)</f>
        <v>2135</v>
      </c>
      <c r="G40" s="61">
        <f t="shared" si="4"/>
        <v>2284</v>
      </c>
      <c r="H40" s="61">
        <f t="shared" si="4"/>
        <v>2284</v>
      </c>
    </row>
    <row r="41" spans="1:8" ht="32.25" customHeight="1">
      <c r="A41" s="43" t="s">
        <v>428</v>
      </c>
      <c r="B41" s="75">
        <v>439</v>
      </c>
      <c r="C41" s="97" t="s">
        <v>483</v>
      </c>
      <c r="D41" s="72" t="s">
        <v>64</v>
      </c>
      <c r="E41" s="197"/>
      <c r="F41" s="61">
        <f t="shared" si="4"/>
        <v>2135</v>
      </c>
      <c r="G41" s="61">
        <f t="shared" si="4"/>
        <v>2284</v>
      </c>
      <c r="H41" s="61">
        <f t="shared" si="4"/>
        <v>2284</v>
      </c>
    </row>
    <row r="42" spans="1:8" ht="29.25" customHeight="1">
      <c r="A42" s="44" t="s">
        <v>327</v>
      </c>
      <c r="B42" s="75">
        <v>439</v>
      </c>
      <c r="C42" s="98" t="s">
        <v>483</v>
      </c>
      <c r="D42" s="51" t="s">
        <v>394</v>
      </c>
      <c r="E42" s="197"/>
      <c r="F42" s="198">
        <f>SUM(F43,F45)</f>
        <v>2135</v>
      </c>
      <c r="G42" s="198">
        <f>SUM(G43,G45)</f>
        <v>2284</v>
      </c>
      <c r="H42" s="198">
        <f>SUM(H43,H45)</f>
        <v>2284</v>
      </c>
    </row>
    <row r="43" spans="1:8" ht="29.25" customHeight="1">
      <c r="A43" s="44" t="s">
        <v>322</v>
      </c>
      <c r="B43" s="75">
        <v>439</v>
      </c>
      <c r="C43" s="98" t="s">
        <v>483</v>
      </c>
      <c r="D43" s="51" t="s">
        <v>395</v>
      </c>
      <c r="E43" s="197"/>
      <c r="F43" s="198">
        <f>SUM(F44)</f>
        <v>1635</v>
      </c>
      <c r="G43" s="198">
        <f>SUM(G44)</f>
        <v>1784</v>
      </c>
      <c r="H43" s="198">
        <f>SUM(H44)</f>
        <v>1784</v>
      </c>
    </row>
    <row r="44" spans="1:8" ht="29.25" customHeight="1">
      <c r="A44" s="44" t="s">
        <v>324</v>
      </c>
      <c r="B44" s="75">
        <v>439</v>
      </c>
      <c r="C44" s="98" t="s">
        <v>483</v>
      </c>
      <c r="D44" s="51" t="s">
        <v>395</v>
      </c>
      <c r="E44" s="197" t="s">
        <v>323</v>
      </c>
      <c r="F44" s="198">
        <v>1635</v>
      </c>
      <c r="G44" s="198">
        <v>1784</v>
      </c>
      <c r="H44" s="198">
        <v>1784</v>
      </c>
    </row>
    <row r="45" spans="1:8" ht="39" customHeight="1">
      <c r="A45" s="44" t="s">
        <v>296</v>
      </c>
      <c r="B45" s="75">
        <v>439</v>
      </c>
      <c r="C45" s="98" t="s">
        <v>483</v>
      </c>
      <c r="D45" s="51" t="s">
        <v>643</v>
      </c>
      <c r="E45" s="197"/>
      <c r="F45" s="198">
        <f>F46</f>
        <v>500</v>
      </c>
      <c r="G45" s="198">
        <f t="shared" ref="G45:H45" si="5">G46</f>
        <v>500</v>
      </c>
      <c r="H45" s="198">
        <f t="shared" si="5"/>
        <v>500</v>
      </c>
    </row>
    <row r="46" spans="1:8" ht="33.75" customHeight="1">
      <c r="A46" s="44" t="s">
        <v>320</v>
      </c>
      <c r="B46" s="75">
        <v>439</v>
      </c>
      <c r="C46" s="98" t="s">
        <v>483</v>
      </c>
      <c r="D46" s="51" t="s">
        <v>643</v>
      </c>
      <c r="E46" s="197" t="s">
        <v>319</v>
      </c>
      <c r="F46" s="198">
        <v>500</v>
      </c>
      <c r="G46" s="198">
        <v>500</v>
      </c>
      <c r="H46" s="198">
        <v>500</v>
      </c>
    </row>
    <row r="47" spans="1:8" ht="24.75" customHeight="1">
      <c r="A47" s="99" t="s">
        <v>88</v>
      </c>
      <c r="B47" s="73">
        <v>439</v>
      </c>
      <c r="C47" s="72" t="s">
        <v>87</v>
      </c>
      <c r="D47" s="72"/>
      <c r="E47" s="197"/>
      <c r="F47" s="61">
        <f>SUM(F48)</f>
        <v>500</v>
      </c>
      <c r="G47" s="61">
        <f>SUM(G48)</f>
        <v>700</v>
      </c>
      <c r="H47" s="61">
        <f>SUM(H48)</f>
        <v>700</v>
      </c>
    </row>
    <row r="48" spans="1:8" ht="34.5" customHeight="1">
      <c r="A48" s="100" t="s">
        <v>689</v>
      </c>
      <c r="B48" s="75">
        <v>439</v>
      </c>
      <c r="C48" s="51" t="s">
        <v>87</v>
      </c>
      <c r="D48" s="51" t="s">
        <v>396</v>
      </c>
      <c r="E48" s="197"/>
      <c r="F48" s="198">
        <f>SUM(F49,F51)</f>
        <v>500</v>
      </c>
      <c r="G48" s="198">
        <f>SUM(G49,G51)</f>
        <v>700</v>
      </c>
      <c r="H48" s="198">
        <f>SUM(H49,H51)</f>
        <v>700</v>
      </c>
    </row>
    <row r="49" spans="1:8" ht="27.75" customHeight="1">
      <c r="A49" s="100" t="s">
        <v>690</v>
      </c>
      <c r="B49" s="75">
        <v>439</v>
      </c>
      <c r="C49" s="51" t="s">
        <v>87</v>
      </c>
      <c r="D49" s="51" t="s">
        <v>691</v>
      </c>
      <c r="E49" s="197"/>
      <c r="F49" s="198">
        <f>F50</f>
        <v>0</v>
      </c>
      <c r="G49" s="198">
        <f>G50</f>
        <v>0</v>
      </c>
      <c r="H49" s="198">
        <f>H50</f>
        <v>0</v>
      </c>
    </row>
    <row r="50" spans="1:8" ht="32.25" customHeight="1">
      <c r="A50" s="44" t="s">
        <v>320</v>
      </c>
      <c r="B50" s="75">
        <v>439</v>
      </c>
      <c r="C50" s="51" t="s">
        <v>87</v>
      </c>
      <c r="D50" s="51" t="s">
        <v>691</v>
      </c>
      <c r="E50" s="197" t="s">
        <v>319</v>
      </c>
      <c r="F50" s="198"/>
      <c r="G50" s="198"/>
      <c r="H50" s="198"/>
    </row>
    <row r="51" spans="1:8" ht="32.25" customHeight="1">
      <c r="A51" s="44" t="s">
        <v>688</v>
      </c>
      <c r="B51" s="75">
        <v>439</v>
      </c>
      <c r="C51" s="51" t="s">
        <v>87</v>
      </c>
      <c r="D51" s="51" t="s">
        <v>692</v>
      </c>
      <c r="E51" s="197"/>
      <c r="F51" s="198">
        <f>F52</f>
        <v>500</v>
      </c>
      <c r="G51" s="198">
        <f>G52</f>
        <v>700</v>
      </c>
      <c r="H51" s="198">
        <f>H52</f>
        <v>700</v>
      </c>
    </row>
    <row r="52" spans="1:8" ht="29.25" customHeight="1">
      <c r="A52" s="44" t="s">
        <v>320</v>
      </c>
      <c r="B52" s="75">
        <v>439</v>
      </c>
      <c r="C52" s="51" t="s">
        <v>87</v>
      </c>
      <c r="D52" s="51" t="s">
        <v>692</v>
      </c>
      <c r="E52" s="197" t="s">
        <v>319</v>
      </c>
      <c r="F52" s="198">
        <v>500</v>
      </c>
      <c r="G52" s="198">
        <v>700</v>
      </c>
      <c r="H52" s="198">
        <v>700</v>
      </c>
    </row>
    <row r="53" spans="1:8" ht="23.25" customHeight="1">
      <c r="A53" s="43" t="s">
        <v>41</v>
      </c>
      <c r="B53" s="75">
        <v>439</v>
      </c>
      <c r="C53" s="97" t="s">
        <v>484</v>
      </c>
      <c r="D53" s="72"/>
      <c r="E53" s="197"/>
      <c r="F53" s="61">
        <f>F54</f>
        <v>3000</v>
      </c>
      <c r="G53" s="61">
        <v>3000</v>
      </c>
      <c r="H53" s="61">
        <v>3000</v>
      </c>
    </row>
    <row r="54" spans="1:8" ht="18.75" customHeight="1">
      <c r="A54" s="44" t="s">
        <v>19</v>
      </c>
      <c r="B54" s="75">
        <v>439</v>
      </c>
      <c r="C54" s="98" t="s">
        <v>484</v>
      </c>
      <c r="D54" s="51" t="s">
        <v>397</v>
      </c>
      <c r="E54" s="197"/>
      <c r="F54" s="198">
        <f>F55</f>
        <v>3000</v>
      </c>
      <c r="G54" s="198">
        <v>3000</v>
      </c>
      <c r="H54" s="198">
        <v>3000</v>
      </c>
    </row>
    <row r="55" spans="1:8" ht="21.75" customHeight="1">
      <c r="A55" s="44" t="s">
        <v>41</v>
      </c>
      <c r="B55" s="75">
        <v>439</v>
      </c>
      <c r="C55" s="98" t="s">
        <v>484</v>
      </c>
      <c r="D55" s="51" t="s">
        <v>398</v>
      </c>
      <c r="E55" s="197"/>
      <c r="F55" s="198">
        <f>F56</f>
        <v>3000</v>
      </c>
      <c r="G55" s="198">
        <f>G56</f>
        <v>3000</v>
      </c>
      <c r="H55" s="198">
        <f>H56</f>
        <v>3000</v>
      </c>
    </row>
    <row r="56" spans="1:8" ht="22.5" customHeight="1">
      <c r="A56" s="44" t="s">
        <v>485</v>
      </c>
      <c r="B56" s="75">
        <v>439</v>
      </c>
      <c r="C56" s="98" t="s">
        <v>484</v>
      </c>
      <c r="D56" s="51" t="s">
        <v>399</v>
      </c>
      <c r="E56" s="197"/>
      <c r="F56" s="198">
        <f>F57</f>
        <v>3000</v>
      </c>
      <c r="G56" s="198">
        <v>3000</v>
      </c>
      <c r="H56" s="198">
        <v>3000</v>
      </c>
    </row>
    <row r="57" spans="1:8" ht="23.25" customHeight="1">
      <c r="A57" s="52" t="s">
        <v>160</v>
      </c>
      <c r="B57" s="75">
        <v>439</v>
      </c>
      <c r="C57" s="98" t="s">
        <v>484</v>
      </c>
      <c r="D57" s="51" t="s">
        <v>399</v>
      </c>
      <c r="E57" s="197" t="s">
        <v>158</v>
      </c>
      <c r="F57" s="198">
        <v>3000</v>
      </c>
      <c r="G57" s="198">
        <v>3000</v>
      </c>
      <c r="H57" s="198">
        <v>3000</v>
      </c>
    </row>
    <row r="58" spans="1:8" ht="29.25" customHeight="1">
      <c r="A58" s="101" t="s">
        <v>358</v>
      </c>
      <c r="B58" s="75">
        <v>439</v>
      </c>
      <c r="C58" s="97" t="s">
        <v>230</v>
      </c>
      <c r="D58" s="72"/>
      <c r="E58" s="197"/>
      <c r="F58" s="61">
        <f>SUM(F60)</f>
        <v>434.3</v>
      </c>
      <c r="G58" s="61">
        <f>SUM(G60)</f>
        <v>464.7</v>
      </c>
      <c r="H58" s="61">
        <f>SUM(H60)</f>
        <v>497.2</v>
      </c>
    </row>
    <row r="59" spans="1:8" ht="33" customHeight="1">
      <c r="A59" s="43" t="s">
        <v>428</v>
      </c>
      <c r="B59" s="75">
        <v>439</v>
      </c>
      <c r="C59" s="98" t="s">
        <v>230</v>
      </c>
      <c r="D59" s="51" t="s">
        <v>400</v>
      </c>
      <c r="E59" s="197"/>
      <c r="F59" s="198">
        <f t="shared" ref="F59:H60" si="6">F60</f>
        <v>434.3</v>
      </c>
      <c r="G59" s="198">
        <f t="shared" si="6"/>
        <v>464.7</v>
      </c>
      <c r="H59" s="198">
        <f t="shared" si="6"/>
        <v>497.2</v>
      </c>
    </row>
    <row r="60" spans="1:8" ht="32.25" customHeight="1">
      <c r="A60" s="52" t="s">
        <v>328</v>
      </c>
      <c r="B60" s="75">
        <v>439</v>
      </c>
      <c r="C60" s="98" t="s">
        <v>230</v>
      </c>
      <c r="D60" s="51" t="s">
        <v>401</v>
      </c>
      <c r="E60" s="197"/>
      <c r="F60" s="198">
        <f t="shared" si="6"/>
        <v>434.3</v>
      </c>
      <c r="G60" s="198">
        <f t="shared" si="6"/>
        <v>464.7</v>
      </c>
      <c r="H60" s="198">
        <f t="shared" si="6"/>
        <v>497.2</v>
      </c>
    </row>
    <row r="61" spans="1:8" ht="42" customHeight="1">
      <c r="A61" s="44" t="s">
        <v>439</v>
      </c>
      <c r="B61" s="75">
        <v>439</v>
      </c>
      <c r="C61" s="98" t="s">
        <v>230</v>
      </c>
      <c r="D61" s="51" t="s">
        <v>402</v>
      </c>
      <c r="E61" s="197"/>
      <c r="F61" s="198">
        <f>F62+F63</f>
        <v>434.3</v>
      </c>
      <c r="G61" s="198">
        <f>G62+G63</f>
        <v>464.7</v>
      </c>
      <c r="H61" s="198">
        <f>H62+H63</f>
        <v>497.2</v>
      </c>
    </row>
    <row r="62" spans="1:8" ht="33" customHeight="1">
      <c r="A62" s="44" t="s">
        <v>324</v>
      </c>
      <c r="B62" s="75">
        <v>439</v>
      </c>
      <c r="C62" s="98" t="s">
        <v>230</v>
      </c>
      <c r="D62" s="51" t="s">
        <v>403</v>
      </c>
      <c r="E62" s="197" t="s">
        <v>323</v>
      </c>
      <c r="F62" s="198">
        <v>320</v>
      </c>
      <c r="G62" s="198">
        <v>320</v>
      </c>
      <c r="H62" s="198">
        <v>320</v>
      </c>
    </row>
    <row r="63" spans="1:8" ht="35.25" customHeight="1">
      <c r="A63" s="44" t="s">
        <v>320</v>
      </c>
      <c r="B63" s="75">
        <v>439</v>
      </c>
      <c r="C63" s="98" t="s">
        <v>230</v>
      </c>
      <c r="D63" s="51" t="s">
        <v>403</v>
      </c>
      <c r="E63" s="197" t="s">
        <v>319</v>
      </c>
      <c r="F63" s="198">
        <v>114.3</v>
      </c>
      <c r="G63" s="198">
        <v>144.69999999999999</v>
      </c>
      <c r="H63" s="198">
        <v>177.2</v>
      </c>
    </row>
    <row r="64" spans="1:8" ht="33" customHeight="1">
      <c r="A64" s="101" t="s">
        <v>264</v>
      </c>
      <c r="B64" s="73">
        <v>439</v>
      </c>
      <c r="C64" s="97" t="s">
        <v>265</v>
      </c>
      <c r="D64" s="72"/>
      <c r="E64" s="197"/>
      <c r="F64" s="61">
        <f>SUM(F65,F69,F73,F77)</f>
        <v>650</v>
      </c>
      <c r="G64" s="61">
        <f>SUM(G65,G69,G73,G77)</f>
        <v>650</v>
      </c>
      <c r="H64" s="61">
        <f>SUM(H65,H69,H73,H77)</f>
        <v>650</v>
      </c>
    </row>
    <row r="65" spans="1:8" ht="57.75" customHeight="1">
      <c r="A65" s="102" t="s">
        <v>1043</v>
      </c>
      <c r="B65" s="75">
        <v>439</v>
      </c>
      <c r="C65" s="97" t="s">
        <v>116</v>
      </c>
      <c r="D65" s="72" t="s">
        <v>404</v>
      </c>
      <c r="E65" s="197"/>
      <c r="F65" s="61">
        <f>F66</f>
        <v>472</v>
      </c>
      <c r="G65" s="61">
        <f>G66</f>
        <v>472</v>
      </c>
      <c r="H65" s="61">
        <f>H66</f>
        <v>472</v>
      </c>
    </row>
    <row r="66" spans="1:8" ht="34.5" customHeight="1">
      <c r="A66" s="103" t="s">
        <v>558</v>
      </c>
      <c r="B66" s="75">
        <v>439</v>
      </c>
      <c r="C66" s="98" t="s">
        <v>116</v>
      </c>
      <c r="D66" s="51" t="s">
        <v>570</v>
      </c>
      <c r="E66" s="197"/>
      <c r="F66" s="198">
        <f t="shared" ref="F66:H67" si="7">SUM(F67)</f>
        <v>472</v>
      </c>
      <c r="G66" s="198">
        <f t="shared" si="7"/>
        <v>472</v>
      </c>
      <c r="H66" s="198">
        <f t="shared" si="7"/>
        <v>472</v>
      </c>
    </row>
    <row r="67" spans="1:8" ht="43.5" customHeight="1">
      <c r="A67" s="103" t="s">
        <v>1044</v>
      </c>
      <c r="B67" s="75">
        <v>439</v>
      </c>
      <c r="C67" s="98" t="s">
        <v>116</v>
      </c>
      <c r="D67" s="51" t="s">
        <v>571</v>
      </c>
      <c r="E67" s="197"/>
      <c r="F67" s="198">
        <f t="shared" si="7"/>
        <v>472</v>
      </c>
      <c r="G67" s="198">
        <f t="shared" si="7"/>
        <v>472</v>
      </c>
      <c r="H67" s="198">
        <f t="shared" si="7"/>
        <v>472</v>
      </c>
    </row>
    <row r="68" spans="1:8" ht="36.75" customHeight="1">
      <c r="A68" s="45" t="s">
        <v>320</v>
      </c>
      <c r="B68" s="75">
        <v>439</v>
      </c>
      <c r="C68" s="98" t="s">
        <v>116</v>
      </c>
      <c r="D68" s="51" t="s">
        <v>571</v>
      </c>
      <c r="E68" s="197" t="s">
        <v>319</v>
      </c>
      <c r="F68" s="198">
        <v>472</v>
      </c>
      <c r="G68" s="198">
        <v>472</v>
      </c>
      <c r="H68" s="198">
        <v>472</v>
      </c>
    </row>
    <row r="69" spans="1:8" ht="54.75" customHeight="1">
      <c r="A69" s="102" t="s">
        <v>1042</v>
      </c>
      <c r="B69" s="73">
        <v>439</v>
      </c>
      <c r="C69" s="97" t="s">
        <v>116</v>
      </c>
      <c r="D69" s="72" t="s">
        <v>405</v>
      </c>
      <c r="E69" s="197"/>
      <c r="F69" s="61">
        <f t="shared" ref="F69:H71" si="8">SUM(F70)</f>
        <v>55</v>
      </c>
      <c r="G69" s="61">
        <f t="shared" si="8"/>
        <v>55</v>
      </c>
      <c r="H69" s="61">
        <f t="shared" si="8"/>
        <v>55</v>
      </c>
    </row>
    <row r="70" spans="1:8" ht="45" customHeight="1">
      <c r="A70" s="103" t="s">
        <v>557</v>
      </c>
      <c r="B70" s="75">
        <v>439</v>
      </c>
      <c r="C70" s="98" t="s">
        <v>116</v>
      </c>
      <c r="D70" s="51" t="s">
        <v>572</v>
      </c>
      <c r="E70" s="197"/>
      <c r="F70" s="198">
        <f t="shared" si="8"/>
        <v>55</v>
      </c>
      <c r="G70" s="198">
        <f t="shared" si="8"/>
        <v>55</v>
      </c>
      <c r="H70" s="198">
        <f t="shared" si="8"/>
        <v>55</v>
      </c>
    </row>
    <row r="71" spans="1:8" ht="60.75" customHeight="1">
      <c r="A71" s="103" t="s">
        <v>1045</v>
      </c>
      <c r="B71" s="75">
        <v>439</v>
      </c>
      <c r="C71" s="98" t="s">
        <v>116</v>
      </c>
      <c r="D71" s="51" t="s">
        <v>573</v>
      </c>
      <c r="E71" s="197"/>
      <c r="F71" s="198">
        <f t="shared" si="8"/>
        <v>55</v>
      </c>
      <c r="G71" s="198">
        <f t="shared" si="8"/>
        <v>55</v>
      </c>
      <c r="H71" s="198">
        <f t="shared" si="8"/>
        <v>55</v>
      </c>
    </row>
    <row r="72" spans="1:8" ht="36.75" customHeight="1">
      <c r="A72" s="45" t="s">
        <v>320</v>
      </c>
      <c r="B72" s="75">
        <v>439</v>
      </c>
      <c r="C72" s="98" t="s">
        <v>116</v>
      </c>
      <c r="D72" s="51" t="s">
        <v>573</v>
      </c>
      <c r="E72" s="197" t="s">
        <v>319</v>
      </c>
      <c r="F72" s="198">
        <v>55</v>
      </c>
      <c r="G72" s="198">
        <v>55</v>
      </c>
      <c r="H72" s="198">
        <v>55</v>
      </c>
    </row>
    <row r="73" spans="1:8" ht="56.25" customHeight="1">
      <c r="A73" s="102" t="s">
        <v>993</v>
      </c>
      <c r="B73" s="73">
        <v>439</v>
      </c>
      <c r="C73" s="97" t="s">
        <v>116</v>
      </c>
      <c r="D73" s="72" t="s">
        <v>406</v>
      </c>
      <c r="E73" s="197"/>
      <c r="F73" s="61">
        <f t="shared" ref="F73:H75" si="9">SUM(F74)</f>
        <v>73</v>
      </c>
      <c r="G73" s="61">
        <f t="shared" si="9"/>
        <v>73</v>
      </c>
      <c r="H73" s="61">
        <f t="shared" si="9"/>
        <v>73</v>
      </c>
    </row>
    <row r="74" spans="1:8" ht="57" customHeight="1">
      <c r="A74" s="103" t="s">
        <v>559</v>
      </c>
      <c r="B74" s="75">
        <v>439</v>
      </c>
      <c r="C74" s="98" t="s">
        <v>116</v>
      </c>
      <c r="D74" s="51" t="s">
        <v>625</v>
      </c>
      <c r="E74" s="197"/>
      <c r="F74" s="198">
        <f t="shared" si="9"/>
        <v>73</v>
      </c>
      <c r="G74" s="198">
        <f t="shared" si="9"/>
        <v>73</v>
      </c>
      <c r="H74" s="198">
        <f t="shared" si="9"/>
        <v>73</v>
      </c>
    </row>
    <row r="75" spans="1:8" ht="57.75" customHeight="1">
      <c r="A75" s="103" t="s">
        <v>1046</v>
      </c>
      <c r="B75" s="75">
        <v>439</v>
      </c>
      <c r="C75" s="98" t="s">
        <v>116</v>
      </c>
      <c r="D75" s="51" t="s">
        <v>625</v>
      </c>
      <c r="E75" s="197"/>
      <c r="F75" s="198">
        <f t="shared" si="9"/>
        <v>73</v>
      </c>
      <c r="G75" s="198">
        <f t="shared" si="9"/>
        <v>73</v>
      </c>
      <c r="H75" s="198">
        <f t="shared" si="9"/>
        <v>73</v>
      </c>
    </row>
    <row r="76" spans="1:8" ht="36" customHeight="1">
      <c r="A76" s="45" t="s">
        <v>320</v>
      </c>
      <c r="B76" s="75">
        <v>439</v>
      </c>
      <c r="C76" s="98" t="s">
        <v>116</v>
      </c>
      <c r="D76" s="51" t="s">
        <v>625</v>
      </c>
      <c r="E76" s="197" t="s">
        <v>319</v>
      </c>
      <c r="F76" s="198">
        <v>73</v>
      </c>
      <c r="G76" s="198">
        <v>73</v>
      </c>
      <c r="H76" s="198">
        <v>73</v>
      </c>
    </row>
    <row r="77" spans="1:8" ht="57" customHeight="1">
      <c r="A77" s="102" t="s">
        <v>1047</v>
      </c>
      <c r="B77" s="75">
        <v>439</v>
      </c>
      <c r="C77" s="97" t="s">
        <v>116</v>
      </c>
      <c r="D77" s="72" t="s">
        <v>407</v>
      </c>
      <c r="E77" s="197"/>
      <c r="F77" s="61">
        <f t="shared" ref="F77:H79" si="10">SUM(F78)</f>
        <v>50</v>
      </c>
      <c r="G77" s="61">
        <f t="shared" si="10"/>
        <v>50</v>
      </c>
      <c r="H77" s="61">
        <f t="shared" si="10"/>
        <v>50</v>
      </c>
    </row>
    <row r="78" spans="1:8" ht="57.75" customHeight="1">
      <c r="A78" s="103" t="s">
        <v>560</v>
      </c>
      <c r="B78" s="75">
        <v>439</v>
      </c>
      <c r="C78" s="98" t="s">
        <v>116</v>
      </c>
      <c r="D78" s="51" t="s">
        <v>574</v>
      </c>
      <c r="E78" s="197"/>
      <c r="F78" s="198">
        <f t="shared" si="10"/>
        <v>50</v>
      </c>
      <c r="G78" s="198">
        <f t="shared" si="10"/>
        <v>50</v>
      </c>
      <c r="H78" s="198">
        <f t="shared" si="10"/>
        <v>50</v>
      </c>
    </row>
    <row r="79" spans="1:8" ht="51.75" customHeight="1">
      <c r="A79" s="103" t="s">
        <v>1048</v>
      </c>
      <c r="B79" s="75">
        <v>439</v>
      </c>
      <c r="C79" s="98" t="s">
        <v>116</v>
      </c>
      <c r="D79" s="51" t="s">
        <v>575</v>
      </c>
      <c r="E79" s="197"/>
      <c r="F79" s="198">
        <f t="shared" si="10"/>
        <v>50</v>
      </c>
      <c r="G79" s="198">
        <f t="shared" si="10"/>
        <v>50</v>
      </c>
      <c r="H79" s="198">
        <f t="shared" si="10"/>
        <v>50</v>
      </c>
    </row>
    <row r="80" spans="1:8" ht="35.25" customHeight="1">
      <c r="A80" s="45" t="s">
        <v>320</v>
      </c>
      <c r="B80" s="75">
        <v>439</v>
      </c>
      <c r="C80" s="98" t="s">
        <v>116</v>
      </c>
      <c r="D80" s="51" t="s">
        <v>575</v>
      </c>
      <c r="E80" s="197" t="s">
        <v>319</v>
      </c>
      <c r="F80" s="198">
        <v>50</v>
      </c>
      <c r="G80" s="198">
        <v>50</v>
      </c>
      <c r="H80" s="198">
        <v>50</v>
      </c>
    </row>
    <row r="81" spans="1:8" ht="30" customHeight="1">
      <c r="A81" s="102" t="s">
        <v>266</v>
      </c>
      <c r="B81" s="104">
        <v>439</v>
      </c>
      <c r="C81" s="97" t="s">
        <v>267</v>
      </c>
      <c r="D81" s="105"/>
      <c r="E81" s="209"/>
      <c r="F81" s="212">
        <f>SUM(F88,F92,F96)+F82</f>
        <v>6100</v>
      </c>
      <c r="G81" s="212">
        <f>SUM(G88,G92,G96)+G82</f>
        <v>1950</v>
      </c>
      <c r="H81" s="212">
        <f>SUM(H88,H92,H96)+H82</f>
        <v>1950</v>
      </c>
    </row>
    <row r="82" spans="1:8" ht="27" customHeight="1">
      <c r="A82" s="213" t="s">
        <v>1115</v>
      </c>
      <c r="B82" s="104">
        <v>439</v>
      </c>
      <c r="C82" s="50" t="s">
        <v>1116</v>
      </c>
      <c r="D82" s="50"/>
      <c r="E82" s="197"/>
      <c r="F82" s="212">
        <f>F85</f>
        <v>5000</v>
      </c>
      <c r="G82" s="212">
        <v>0</v>
      </c>
      <c r="H82" s="212">
        <v>0</v>
      </c>
    </row>
    <row r="83" spans="1:8" ht="22.5" customHeight="1">
      <c r="A83" s="43" t="s">
        <v>19</v>
      </c>
      <c r="B83" s="104">
        <v>439</v>
      </c>
      <c r="C83" s="50" t="s">
        <v>1116</v>
      </c>
      <c r="D83" s="72" t="s">
        <v>397</v>
      </c>
      <c r="E83" s="197"/>
      <c r="F83" s="212">
        <f>F84</f>
        <v>5000</v>
      </c>
      <c r="G83" s="212"/>
      <c r="H83" s="212"/>
    </row>
    <row r="84" spans="1:8" ht="29.25" customHeight="1">
      <c r="A84" s="196" t="s">
        <v>1117</v>
      </c>
      <c r="B84" s="104">
        <v>439</v>
      </c>
      <c r="C84" s="197" t="s">
        <v>1116</v>
      </c>
      <c r="D84" s="51" t="s">
        <v>1118</v>
      </c>
      <c r="E84" s="197"/>
      <c r="F84" s="212">
        <f>F85</f>
        <v>5000</v>
      </c>
      <c r="G84" s="212"/>
      <c r="H84" s="212"/>
    </row>
    <row r="85" spans="1:8" ht="22.5" customHeight="1">
      <c r="A85" s="196" t="s">
        <v>1098</v>
      </c>
      <c r="B85" s="106">
        <v>439</v>
      </c>
      <c r="C85" s="197" t="s">
        <v>1116</v>
      </c>
      <c r="D85" s="51" t="s">
        <v>1118</v>
      </c>
      <c r="E85" s="197" t="s">
        <v>1099</v>
      </c>
      <c r="F85" s="210">
        <f>F86</f>
        <v>5000</v>
      </c>
      <c r="G85" s="210">
        <v>0</v>
      </c>
      <c r="H85" s="210">
        <v>0</v>
      </c>
    </row>
    <row r="86" spans="1:8" ht="44.25" customHeight="1">
      <c r="A86" s="202" t="s">
        <v>154</v>
      </c>
      <c r="B86" s="106">
        <v>439</v>
      </c>
      <c r="C86" s="197" t="s">
        <v>1116</v>
      </c>
      <c r="D86" s="51" t="s">
        <v>1118</v>
      </c>
      <c r="E86" s="197" t="s">
        <v>1114</v>
      </c>
      <c r="F86" s="210">
        <v>5000</v>
      </c>
      <c r="G86" s="210"/>
      <c r="H86" s="210"/>
    </row>
    <row r="87" spans="1:8" ht="31.5" customHeight="1">
      <c r="A87" s="102" t="s">
        <v>110</v>
      </c>
      <c r="B87" s="104">
        <v>439</v>
      </c>
      <c r="C87" s="97" t="s">
        <v>486</v>
      </c>
      <c r="D87" s="105"/>
      <c r="E87" s="209"/>
      <c r="F87" s="212">
        <f>SUM(F88,F92)</f>
        <v>1000</v>
      </c>
      <c r="G87" s="212">
        <f>SUM(G88,G92)</f>
        <v>1850</v>
      </c>
      <c r="H87" s="212">
        <f>SUM(H88,H92)</f>
        <v>1850</v>
      </c>
    </row>
    <row r="88" spans="1:8" ht="52.5" customHeight="1">
      <c r="A88" s="102" t="s">
        <v>1039</v>
      </c>
      <c r="B88" s="73">
        <v>439</v>
      </c>
      <c r="C88" s="97" t="s">
        <v>486</v>
      </c>
      <c r="D88" s="72" t="s">
        <v>408</v>
      </c>
      <c r="E88" s="197"/>
      <c r="F88" s="61">
        <f>SUM(F90)</f>
        <v>500</v>
      </c>
      <c r="G88" s="61">
        <f>SUM(G90)</f>
        <v>1000</v>
      </c>
      <c r="H88" s="61">
        <f>SUM(H90)</f>
        <v>1000</v>
      </c>
    </row>
    <row r="89" spans="1:8" ht="27.75" customHeight="1">
      <c r="A89" s="44" t="s">
        <v>582</v>
      </c>
      <c r="B89" s="75">
        <v>439</v>
      </c>
      <c r="C89" s="98" t="s">
        <v>486</v>
      </c>
      <c r="D89" s="51" t="s">
        <v>583</v>
      </c>
      <c r="E89" s="197"/>
      <c r="F89" s="198">
        <f t="shared" ref="F89:H90" si="11">SUM(F90)</f>
        <v>500</v>
      </c>
      <c r="G89" s="198">
        <f t="shared" si="11"/>
        <v>1000</v>
      </c>
      <c r="H89" s="198">
        <f t="shared" si="11"/>
        <v>1000</v>
      </c>
    </row>
    <row r="90" spans="1:8" ht="35.25" customHeight="1">
      <c r="A90" s="45" t="s">
        <v>7</v>
      </c>
      <c r="B90" s="75">
        <v>439</v>
      </c>
      <c r="C90" s="98" t="s">
        <v>486</v>
      </c>
      <c r="D90" s="51" t="s">
        <v>626</v>
      </c>
      <c r="E90" s="197"/>
      <c r="F90" s="198">
        <f t="shared" si="11"/>
        <v>500</v>
      </c>
      <c r="G90" s="198">
        <f t="shared" si="11"/>
        <v>1000</v>
      </c>
      <c r="H90" s="198">
        <f t="shared" si="11"/>
        <v>1000</v>
      </c>
    </row>
    <row r="91" spans="1:8" ht="43.5" customHeight="1">
      <c r="A91" s="100" t="s">
        <v>154</v>
      </c>
      <c r="B91" s="75">
        <v>439</v>
      </c>
      <c r="C91" s="98" t="s">
        <v>486</v>
      </c>
      <c r="D91" s="51" t="s">
        <v>584</v>
      </c>
      <c r="E91" s="197" t="s">
        <v>319</v>
      </c>
      <c r="F91" s="198">
        <v>500</v>
      </c>
      <c r="G91" s="198">
        <v>1000</v>
      </c>
      <c r="H91" s="198">
        <v>1000</v>
      </c>
    </row>
    <row r="92" spans="1:8" ht="46.5" customHeight="1">
      <c r="A92" s="101" t="s">
        <v>1038</v>
      </c>
      <c r="B92" s="104">
        <v>439</v>
      </c>
      <c r="C92" s="97" t="s">
        <v>486</v>
      </c>
      <c r="D92" s="72" t="s">
        <v>409</v>
      </c>
      <c r="E92" s="216"/>
      <c r="F92" s="215">
        <f>SUM(F94)</f>
        <v>500</v>
      </c>
      <c r="G92" s="215">
        <f>SUM(G94)</f>
        <v>850</v>
      </c>
      <c r="H92" s="215">
        <f>SUM(H94)</f>
        <v>850</v>
      </c>
    </row>
    <row r="93" spans="1:8" ht="40.5" customHeight="1">
      <c r="A93" s="44" t="s">
        <v>562</v>
      </c>
      <c r="B93" s="106">
        <v>439</v>
      </c>
      <c r="C93" s="98" t="s">
        <v>486</v>
      </c>
      <c r="D93" s="51" t="s">
        <v>585</v>
      </c>
      <c r="E93" s="216"/>
      <c r="F93" s="62">
        <f t="shared" ref="F93:H94" si="12">SUM(F94)</f>
        <v>500</v>
      </c>
      <c r="G93" s="62">
        <f t="shared" si="12"/>
        <v>850</v>
      </c>
      <c r="H93" s="62">
        <f t="shared" si="12"/>
        <v>850</v>
      </c>
    </row>
    <row r="94" spans="1:8" ht="44.25" customHeight="1">
      <c r="A94" s="52" t="s">
        <v>994</v>
      </c>
      <c r="B94" s="75">
        <v>439</v>
      </c>
      <c r="C94" s="98" t="s">
        <v>486</v>
      </c>
      <c r="D94" s="51" t="s">
        <v>586</v>
      </c>
      <c r="E94" s="216"/>
      <c r="F94" s="62">
        <f t="shared" si="12"/>
        <v>500</v>
      </c>
      <c r="G94" s="62">
        <f t="shared" si="12"/>
        <v>850</v>
      </c>
      <c r="H94" s="62">
        <f t="shared" si="12"/>
        <v>850</v>
      </c>
    </row>
    <row r="95" spans="1:8" ht="30.75" customHeight="1">
      <c r="A95" s="45" t="s">
        <v>320</v>
      </c>
      <c r="B95" s="75">
        <v>439</v>
      </c>
      <c r="C95" s="98" t="s">
        <v>486</v>
      </c>
      <c r="D95" s="51" t="s">
        <v>586</v>
      </c>
      <c r="E95" s="197" t="s">
        <v>319</v>
      </c>
      <c r="F95" s="198">
        <v>500</v>
      </c>
      <c r="G95" s="198">
        <v>850</v>
      </c>
      <c r="H95" s="198">
        <v>850</v>
      </c>
    </row>
    <row r="96" spans="1:8" ht="44.25" customHeight="1">
      <c r="A96" s="99" t="s">
        <v>1037</v>
      </c>
      <c r="B96" s="75">
        <v>439</v>
      </c>
      <c r="C96" s="98" t="s">
        <v>486</v>
      </c>
      <c r="D96" s="51" t="s">
        <v>693</v>
      </c>
      <c r="E96" s="197"/>
      <c r="F96" s="61">
        <f t="shared" ref="F96:H97" si="13">SUM(F97)</f>
        <v>100</v>
      </c>
      <c r="G96" s="61">
        <f t="shared" si="13"/>
        <v>100</v>
      </c>
      <c r="H96" s="61">
        <f t="shared" si="13"/>
        <v>100</v>
      </c>
    </row>
    <row r="97" spans="1:8" ht="37.5" customHeight="1">
      <c r="A97" s="100" t="s">
        <v>696</v>
      </c>
      <c r="B97" s="75">
        <v>439</v>
      </c>
      <c r="C97" s="98" t="s">
        <v>486</v>
      </c>
      <c r="D97" s="51" t="s">
        <v>693</v>
      </c>
      <c r="E97" s="197"/>
      <c r="F97" s="198">
        <f t="shared" si="13"/>
        <v>100</v>
      </c>
      <c r="G97" s="198">
        <f t="shared" si="13"/>
        <v>100</v>
      </c>
      <c r="H97" s="198">
        <f t="shared" si="13"/>
        <v>100</v>
      </c>
    </row>
    <row r="98" spans="1:8" ht="30" customHeight="1">
      <c r="A98" s="45" t="s">
        <v>320</v>
      </c>
      <c r="B98" s="75">
        <v>439</v>
      </c>
      <c r="C98" s="98" t="s">
        <v>486</v>
      </c>
      <c r="D98" s="51" t="s">
        <v>693</v>
      </c>
      <c r="E98" s="197" t="s">
        <v>319</v>
      </c>
      <c r="F98" s="198">
        <v>100</v>
      </c>
      <c r="G98" s="198">
        <v>100</v>
      </c>
      <c r="H98" s="198">
        <v>100</v>
      </c>
    </row>
    <row r="99" spans="1:8" ht="26.25" customHeight="1">
      <c r="A99" s="43" t="s">
        <v>211</v>
      </c>
      <c r="B99" s="73">
        <v>439</v>
      </c>
      <c r="C99" s="97" t="s">
        <v>377</v>
      </c>
      <c r="D99" s="72"/>
      <c r="E99" s="197"/>
      <c r="F99" s="61">
        <f>SUM(F104,F100)</f>
        <v>16000</v>
      </c>
      <c r="G99" s="61">
        <f>SUM(G104,G100)</f>
        <v>17000</v>
      </c>
      <c r="H99" s="61">
        <f>SUM(H104,H100)</f>
        <v>17000</v>
      </c>
    </row>
    <row r="100" spans="1:8" ht="41.25" customHeight="1">
      <c r="A100" s="101" t="s">
        <v>1029</v>
      </c>
      <c r="B100" s="73">
        <v>439</v>
      </c>
      <c r="C100" s="97" t="s">
        <v>487</v>
      </c>
      <c r="D100" s="72"/>
      <c r="E100" s="197"/>
      <c r="F100" s="61">
        <f t="shared" ref="F100:H102" si="14">SUM(F101)</f>
        <v>11000</v>
      </c>
      <c r="G100" s="61">
        <f t="shared" si="14"/>
        <v>11000</v>
      </c>
      <c r="H100" s="61">
        <f t="shared" si="14"/>
        <v>11000</v>
      </c>
    </row>
    <row r="101" spans="1:8" ht="27" customHeight="1">
      <c r="A101" s="52" t="s">
        <v>661</v>
      </c>
      <c r="B101" s="73">
        <v>439</v>
      </c>
      <c r="C101" s="97" t="s">
        <v>487</v>
      </c>
      <c r="D101" s="51" t="s">
        <v>660</v>
      </c>
      <c r="E101" s="197"/>
      <c r="F101" s="61">
        <f t="shared" si="14"/>
        <v>11000</v>
      </c>
      <c r="G101" s="61">
        <f t="shared" si="14"/>
        <v>11000</v>
      </c>
      <c r="H101" s="61">
        <f t="shared" si="14"/>
        <v>11000</v>
      </c>
    </row>
    <row r="102" spans="1:8" ht="22.5" customHeight="1">
      <c r="A102" s="44" t="s">
        <v>437</v>
      </c>
      <c r="B102" s="75">
        <v>439</v>
      </c>
      <c r="C102" s="98" t="s">
        <v>487</v>
      </c>
      <c r="D102" s="51" t="s">
        <v>659</v>
      </c>
      <c r="E102" s="197"/>
      <c r="F102" s="198">
        <f t="shared" si="14"/>
        <v>11000</v>
      </c>
      <c r="G102" s="198">
        <f t="shared" si="14"/>
        <v>11000</v>
      </c>
      <c r="H102" s="198">
        <f t="shared" si="14"/>
        <v>11000</v>
      </c>
    </row>
    <row r="103" spans="1:8" ht="27.75" customHeight="1">
      <c r="A103" s="44" t="s">
        <v>249</v>
      </c>
      <c r="B103" s="75">
        <v>439</v>
      </c>
      <c r="C103" s="98" t="s">
        <v>487</v>
      </c>
      <c r="D103" s="51" t="s">
        <v>659</v>
      </c>
      <c r="E103" s="197" t="s">
        <v>722</v>
      </c>
      <c r="F103" s="198">
        <v>11000</v>
      </c>
      <c r="G103" s="198">
        <v>11000</v>
      </c>
      <c r="H103" s="198">
        <v>11000</v>
      </c>
    </row>
    <row r="104" spans="1:8" ht="24.75" customHeight="1">
      <c r="A104" s="43" t="s">
        <v>140</v>
      </c>
      <c r="B104" s="73">
        <v>439</v>
      </c>
      <c r="C104" s="97" t="s">
        <v>505</v>
      </c>
      <c r="D104" s="51"/>
      <c r="E104" s="197"/>
      <c r="F104" s="61">
        <f>SUM(F105)</f>
        <v>5000</v>
      </c>
      <c r="G104" s="61">
        <f>SUM(G105)</f>
        <v>6000</v>
      </c>
      <c r="H104" s="61">
        <f>SUM(H105)</f>
        <v>6000</v>
      </c>
    </row>
    <row r="105" spans="1:8" ht="41.25" customHeight="1">
      <c r="A105" s="101" t="s">
        <v>1028</v>
      </c>
      <c r="B105" s="73">
        <v>439</v>
      </c>
      <c r="C105" s="97" t="s">
        <v>505</v>
      </c>
      <c r="D105" s="72" t="s">
        <v>411</v>
      </c>
      <c r="E105" s="197"/>
      <c r="F105" s="61">
        <f>SUM(F107,F110,F113,F116)</f>
        <v>5000</v>
      </c>
      <c r="G105" s="61">
        <f>SUM(G107,G110,G113,G116)</f>
        <v>6000</v>
      </c>
      <c r="H105" s="61">
        <f>SUM(H107,H110,H113,H116)</f>
        <v>6000</v>
      </c>
    </row>
    <row r="106" spans="1:8" ht="51.75" customHeight="1">
      <c r="A106" s="52" t="s">
        <v>565</v>
      </c>
      <c r="B106" s="75">
        <v>439</v>
      </c>
      <c r="C106" s="98" t="s">
        <v>505</v>
      </c>
      <c r="D106" s="51" t="s">
        <v>603</v>
      </c>
      <c r="E106" s="197"/>
      <c r="F106" s="61">
        <f>F107</f>
        <v>300</v>
      </c>
      <c r="G106" s="61">
        <f>G107</f>
        <v>800</v>
      </c>
      <c r="H106" s="61">
        <f>H107</f>
        <v>800</v>
      </c>
    </row>
    <row r="107" spans="1:8" ht="29.25" customHeight="1">
      <c r="A107" s="52" t="s">
        <v>426</v>
      </c>
      <c r="B107" s="75">
        <v>439</v>
      </c>
      <c r="C107" s="98" t="s">
        <v>505</v>
      </c>
      <c r="D107" s="51" t="s">
        <v>604</v>
      </c>
      <c r="E107" s="197"/>
      <c r="F107" s="198">
        <f>SUM(F108)+F109</f>
        <v>300</v>
      </c>
      <c r="G107" s="198">
        <f t="shared" ref="G107:H107" si="15">SUM(G108)+G109</f>
        <v>800</v>
      </c>
      <c r="H107" s="198">
        <f t="shared" si="15"/>
        <v>800</v>
      </c>
    </row>
    <row r="108" spans="1:8" ht="30" customHeight="1">
      <c r="A108" s="45" t="s">
        <v>320</v>
      </c>
      <c r="B108" s="75">
        <v>439</v>
      </c>
      <c r="C108" s="98" t="s">
        <v>505</v>
      </c>
      <c r="D108" s="51" t="s">
        <v>604</v>
      </c>
      <c r="E108" s="197" t="s">
        <v>319</v>
      </c>
      <c r="F108" s="198">
        <v>200</v>
      </c>
      <c r="G108" s="198">
        <v>700</v>
      </c>
      <c r="H108" s="198">
        <v>700</v>
      </c>
    </row>
    <row r="109" spans="1:8" ht="24.75" customHeight="1">
      <c r="A109" s="103" t="s">
        <v>443</v>
      </c>
      <c r="B109" s="75">
        <v>439</v>
      </c>
      <c r="C109" s="98" t="s">
        <v>505</v>
      </c>
      <c r="D109" s="51" t="s">
        <v>604</v>
      </c>
      <c r="E109" s="197" t="s">
        <v>463</v>
      </c>
      <c r="F109" s="198">
        <v>100</v>
      </c>
      <c r="G109" s="198">
        <v>100</v>
      </c>
      <c r="H109" s="198">
        <v>100</v>
      </c>
    </row>
    <row r="110" spans="1:8" ht="31.5" customHeight="1">
      <c r="A110" s="44" t="s">
        <v>427</v>
      </c>
      <c r="B110" s="75">
        <v>439</v>
      </c>
      <c r="C110" s="98" t="s">
        <v>505</v>
      </c>
      <c r="D110" s="51" t="s">
        <v>605</v>
      </c>
      <c r="E110" s="197"/>
      <c r="F110" s="198">
        <f>SUM(F112)+F111</f>
        <v>4500</v>
      </c>
      <c r="G110" s="198">
        <f t="shared" ref="G110:H110" si="16">SUM(G112)+G111</f>
        <v>5000</v>
      </c>
      <c r="H110" s="198">
        <f t="shared" si="16"/>
        <v>5000</v>
      </c>
    </row>
    <row r="111" spans="1:8" ht="31.5" customHeight="1">
      <c r="A111" s="45" t="s">
        <v>320</v>
      </c>
      <c r="B111" s="75">
        <v>439</v>
      </c>
      <c r="C111" s="98" t="s">
        <v>505</v>
      </c>
      <c r="D111" s="51" t="s">
        <v>605</v>
      </c>
      <c r="E111" s="197" t="s">
        <v>319</v>
      </c>
      <c r="F111" s="198">
        <v>500</v>
      </c>
      <c r="G111" s="198">
        <v>1000</v>
      </c>
      <c r="H111" s="198">
        <v>1000</v>
      </c>
    </row>
    <row r="112" spans="1:8" ht="21" customHeight="1">
      <c r="A112" s="103" t="s">
        <v>443</v>
      </c>
      <c r="B112" s="75">
        <v>439</v>
      </c>
      <c r="C112" s="98" t="s">
        <v>505</v>
      </c>
      <c r="D112" s="51" t="s">
        <v>605</v>
      </c>
      <c r="E112" s="197" t="s">
        <v>463</v>
      </c>
      <c r="F112" s="198">
        <v>4000</v>
      </c>
      <c r="G112" s="198">
        <v>4000</v>
      </c>
      <c r="H112" s="198">
        <v>4000</v>
      </c>
    </row>
    <row r="113" spans="1:8" ht="33" customHeight="1">
      <c r="A113" s="52" t="s">
        <v>663</v>
      </c>
      <c r="B113" s="75">
        <v>439</v>
      </c>
      <c r="C113" s="51" t="s">
        <v>505</v>
      </c>
      <c r="D113" s="51" t="s">
        <v>665</v>
      </c>
      <c r="E113" s="197"/>
      <c r="F113" s="198">
        <v>100</v>
      </c>
      <c r="G113" s="198">
        <v>100</v>
      </c>
      <c r="H113" s="198">
        <v>100</v>
      </c>
    </row>
    <row r="114" spans="1:8" ht="32.25" customHeight="1">
      <c r="A114" s="44" t="s">
        <v>668</v>
      </c>
      <c r="B114" s="75">
        <v>439</v>
      </c>
      <c r="C114" s="51" t="s">
        <v>505</v>
      </c>
      <c r="D114" s="51" t="s">
        <v>666</v>
      </c>
      <c r="E114" s="197"/>
      <c r="F114" s="198">
        <v>100</v>
      </c>
      <c r="G114" s="198">
        <v>100</v>
      </c>
      <c r="H114" s="198">
        <v>100</v>
      </c>
    </row>
    <row r="115" spans="1:8" ht="35.25" customHeight="1">
      <c r="A115" s="45" t="s">
        <v>320</v>
      </c>
      <c r="B115" s="75">
        <v>439</v>
      </c>
      <c r="C115" s="51" t="s">
        <v>505</v>
      </c>
      <c r="D115" s="51" t="s">
        <v>666</v>
      </c>
      <c r="E115" s="197" t="s">
        <v>319</v>
      </c>
      <c r="F115" s="198">
        <v>100</v>
      </c>
      <c r="G115" s="198">
        <v>100</v>
      </c>
      <c r="H115" s="198">
        <v>100</v>
      </c>
    </row>
    <row r="116" spans="1:8" ht="25.5" customHeight="1">
      <c r="A116" s="44" t="s">
        <v>868</v>
      </c>
      <c r="B116" s="75">
        <v>439</v>
      </c>
      <c r="C116" s="51" t="s">
        <v>505</v>
      </c>
      <c r="D116" s="51" t="s">
        <v>867</v>
      </c>
      <c r="E116" s="197"/>
      <c r="F116" s="198">
        <f>F117</f>
        <v>100</v>
      </c>
      <c r="G116" s="198">
        <f>G117</f>
        <v>100</v>
      </c>
      <c r="H116" s="198">
        <f>H117</f>
        <v>100</v>
      </c>
    </row>
    <row r="117" spans="1:8" ht="33.75" customHeight="1">
      <c r="A117" s="45" t="s">
        <v>320</v>
      </c>
      <c r="B117" s="75">
        <v>439</v>
      </c>
      <c r="C117" s="51" t="s">
        <v>505</v>
      </c>
      <c r="D117" s="51" t="s">
        <v>867</v>
      </c>
      <c r="E117" s="197" t="s">
        <v>319</v>
      </c>
      <c r="F117" s="198">
        <v>100</v>
      </c>
      <c r="G117" s="198">
        <v>100</v>
      </c>
      <c r="H117" s="198">
        <v>100</v>
      </c>
    </row>
    <row r="118" spans="1:8" ht="27" customHeight="1">
      <c r="A118" s="102" t="s">
        <v>200</v>
      </c>
      <c r="B118" s="73">
        <v>460</v>
      </c>
      <c r="C118" s="98"/>
      <c r="D118" s="51"/>
      <c r="E118" s="197"/>
      <c r="F118" s="61">
        <f>SUM(F119,F128,F136,F142,F148)</f>
        <v>53921.2</v>
      </c>
      <c r="G118" s="61">
        <f>SUM(G119,G128,G136,G142,G148)</f>
        <v>54160.9</v>
      </c>
      <c r="H118" s="61">
        <f>SUM(H119,H128,H136,H142,H148)</f>
        <v>54540</v>
      </c>
    </row>
    <row r="119" spans="1:8" ht="24" customHeight="1">
      <c r="A119" s="43" t="s">
        <v>237</v>
      </c>
      <c r="B119" s="73">
        <v>460</v>
      </c>
      <c r="C119" s="97" t="s">
        <v>238</v>
      </c>
      <c r="D119" s="51"/>
      <c r="E119" s="197"/>
      <c r="F119" s="61">
        <f>SUM(F120)</f>
        <v>9554</v>
      </c>
      <c r="G119" s="61">
        <f>SUM(G120)</f>
        <v>10358</v>
      </c>
      <c r="H119" s="61">
        <f>SUM(H120)</f>
        <v>10358</v>
      </c>
    </row>
    <row r="120" spans="1:8" ht="47.25" customHeight="1">
      <c r="A120" s="47" t="s">
        <v>501</v>
      </c>
      <c r="B120" s="73">
        <v>460</v>
      </c>
      <c r="C120" s="97" t="s">
        <v>483</v>
      </c>
      <c r="D120" s="72"/>
      <c r="E120" s="197"/>
      <c r="F120" s="61">
        <f>F121</f>
        <v>9554</v>
      </c>
      <c r="G120" s="61">
        <f>G121</f>
        <v>10358</v>
      </c>
      <c r="H120" s="61">
        <f>H121</f>
        <v>10358</v>
      </c>
    </row>
    <row r="121" spans="1:8" ht="30" customHeight="1">
      <c r="A121" s="43" t="s">
        <v>429</v>
      </c>
      <c r="B121" s="73">
        <v>460</v>
      </c>
      <c r="C121" s="97" t="s">
        <v>483</v>
      </c>
      <c r="D121" s="72" t="s">
        <v>387</v>
      </c>
      <c r="E121" s="197"/>
      <c r="F121" s="61">
        <f>SUM(F122)</f>
        <v>9554</v>
      </c>
      <c r="G121" s="61">
        <f>SUM(G122)</f>
        <v>10358</v>
      </c>
      <c r="H121" s="61">
        <f>SUM(H122)</f>
        <v>10358</v>
      </c>
    </row>
    <row r="122" spans="1:8" ht="38.25" customHeight="1">
      <c r="A122" s="45" t="s">
        <v>326</v>
      </c>
      <c r="B122" s="75">
        <v>460</v>
      </c>
      <c r="C122" s="98" t="s">
        <v>483</v>
      </c>
      <c r="D122" s="51" t="s">
        <v>412</v>
      </c>
      <c r="E122" s="197"/>
      <c r="F122" s="198">
        <f>SUM(F123,F125)</f>
        <v>9554</v>
      </c>
      <c r="G122" s="198">
        <f>SUM(G123,G125)</f>
        <v>10358</v>
      </c>
      <c r="H122" s="198">
        <f>SUM(H123,H125)</f>
        <v>10358</v>
      </c>
    </row>
    <row r="123" spans="1:8" ht="30" customHeight="1">
      <c r="A123" s="44" t="s">
        <v>322</v>
      </c>
      <c r="B123" s="75">
        <v>460</v>
      </c>
      <c r="C123" s="98" t="s">
        <v>483</v>
      </c>
      <c r="D123" s="51" t="s">
        <v>413</v>
      </c>
      <c r="E123" s="197"/>
      <c r="F123" s="198">
        <f>SUM(F124)</f>
        <v>8844</v>
      </c>
      <c r="G123" s="198">
        <f>SUM(G124)</f>
        <v>9648</v>
      </c>
      <c r="H123" s="198">
        <f>SUM(H124)</f>
        <v>9648</v>
      </c>
    </row>
    <row r="124" spans="1:8" ht="30" customHeight="1">
      <c r="A124" s="44" t="s">
        <v>324</v>
      </c>
      <c r="B124" s="75">
        <v>460</v>
      </c>
      <c r="C124" s="98" t="s">
        <v>483</v>
      </c>
      <c r="D124" s="51" t="s">
        <v>413</v>
      </c>
      <c r="E124" s="197" t="s">
        <v>323</v>
      </c>
      <c r="F124" s="198">
        <v>8844</v>
      </c>
      <c r="G124" s="198">
        <v>9648</v>
      </c>
      <c r="H124" s="198">
        <v>9648</v>
      </c>
    </row>
    <row r="125" spans="1:8" ht="30" customHeight="1">
      <c r="A125" s="44" t="s">
        <v>296</v>
      </c>
      <c r="B125" s="75">
        <v>460</v>
      </c>
      <c r="C125" s="98" t="s">
        <v>483</v>
      </c>
      <c r="D125" s="51" t="s">
        <v>414</v>
      </c>
      <c r="E125" s="197"/>
      <c r="F125" s="198">
        <f>F126+F127</f>
        <v>710</v>
      </c>
      <c r="G125" s="198">
        <f>G126+G127</f>
        <v>710</v>
      </c>
      <c r="H125" s="198">
        <f>H126+H127</f>
        <v>710</v>
      </c>
    </row>
    <row r="126" spans="1:8" ht="37.5" customHeight="1">
      <c r="A126" s="44" t="s">
        <v>320</v>
      </c>
      <c r="B126" s="75">
        <v>460</v>
      </c>
      <c r="C126" s="98" t="s">
        <v>483</v>
      </c>
      <c r="D126" s="51" t="s">
        <v>414</v>
      </c>
      <c r="E126" s="197" t="s">
        <v>319</v>
      </c>
      <c r="F126" s="198">
        <v>700</v>
      </c>
      <c r="G126" s="198">
        <v>700</v>
      </c>
      <c r="H126" s="198">
        <v>700</v>
      </c>
    </row>
    <row r="127" spans="1:8" ht="24.95" customHeight="1">
      <c r="A127" s="44" t="s">
        <v>42</v>
      </c>
      <c r="B127" s="75">
        <v>460</v>
      </c>
      <c r="C127" s="98" t="s">
        <v>483</v>
      </c>
      <c r="D127" s="51" t="s">
        <v>414</v>
      </c>
      <c r="E127" s="197" t="s">
        <v>335</v>
      </c>
      <c r="F127" s="198">
        <v>10</v>
      </c>
      <c r="G127" s="198">
        <v>10</v>
      </c>
      <c r="H127" s="198">
        <v>10</v>
      </c>
    </row>
    <row r="128" spans="1:8" ht="24.95" customHeight="1">
      <c r="A128" s="101" t="s">
        <v>488</v>
      </c>
      <c r="B128" s="73">
        <v>460</v>
      </c>
      <c r="C128" s="97" t="s">
        <v>489</v>
      </c>
      <c r="D128" s="72"/>
      <c r="E128" s="197"/>
      <c r="F128" s="215">
        <f>F129</f>
        <v>3743.1</v>
      </c>
      <c r="G128" s="215">
        <f>G129</f>
        <v>4116.1000000000004</v>
      </c>
      <c r="H128" s="215">
        <f>H129</f>
        <v>4495.2</v>
      </c>
    </row>
    <row r="129" spans="1:8" ht="25.5" customHeight="1">
      <c r="A129" s="52" t="s">
        <v>19</v>
      </c>
      <c r="B129" s="75">
        <v>460</v>
      </c>
      <c r="C129" s="98" t="s">
        <v>490</v>
      </c>
      <c r="D129" s="51" t="s">
        <v>397</v>
      </c>
      <c r="E129" s="197"/>
      <c r="F129" s="198">
        <f>F130+F133</f>
        <v>3743.1</v>
      </c>
      <c r="G129" s="198">
        <f>G130+G133</f>
        <v>4116.1000000000004</v>
      </c>
      <c r="H129" s="198">
        <f>H130+H133</f>
        <v>4495.2</v>
      </c>
    </row>
    <row r="130" spans="1:8" ht="24" customHeight="1">
      <c r="A130" s="52" t="s">
        <v>149</v>
      </c>
      <c r="B130" s="75">
        <v>460</v>
      </c>
      <c r="C130" s="98" t="s">
        <v>490</v>
      </c>
      <c r="D130" s="51" t="s">
        <v>415</v>
      </c>
      <c r="E130" s="197"/>
      <c r="F130" s="198">
        <f t="shared" ref="F130:H131" si="17">F131</f>
        <v>2167</v>
      </c>
      <c r="G130" s="198">
        <f t="shared" si="17"/>
        <v>2347</v>
      </c>
      <c r="H130" s="198">
        <f t="shared" si="17"/>
        <v>2432</v>
      </c>
    </row>
    <row r="131" spans="1:8" ht="44.25" customHeight="1">
      <c r="A131" s="52" t="s">
        <v>333</v>
      </c>
      <c r="B131" s="75">
        <v>460</v>
      </c>
      <c r="C131" s="98" t="s">
        <v>490</v>
      </c>
      <c r="D131" s="51" t="s">
        <v>523</v>
      </c>
      <c r="E131" s="197"/>
      <c r="F131" s="198">
        <f t="shared" si="17"/>
        <v>2167</v>
      </c>
      <c r="G131" s="198">
        <f t="shared" si="17"/>
        <v>2347</v>
      </c>
      <c r="H131" s="198">
        <f t="shared" si="17"/>
        <v>2432</v>
      </c>
    </row>
    <row r="132" spans="1:8" ht="18.75" customHeight="1">
      <c r="A132" s="52" t="s">
        <v>163</v>
      </c>
      <c r="B132" s="75">
        <v>460</v>
      </c>
      <c r="C132" s="98" t="s">
        <v>490</v>
      </c>
      <c r="D132" s="51" t="s">
        <v>523</v>
      </c>
      <c r="E132" s="197" t="s">
        <v>164</v>
      </c>
      <c r="F132" s="198">
        <v>2167</v>
      </c>
      <c r="G132" s="198">
        <v>2347</v>
      </c>
      <c r="H132" s="198">
        <v>2432</v>
      </c>
    </row>
    <row r="133" spans="1:8" ht="23.25" customHeight="1">
      <c r="A133" s="52" t="s">
        <v>150</v>
      </c>
      <c r="B133" s="75">
        <v>460</v>
      </c>
      <c r="C133" s="98" t="s">
        <v>490</v>
      </c>
      <c r="D133" s="51" t="s">
        <v>524</v>
      </c>
      <c r="E133" s="197"/>
      <c r="F133" s="198">
        <f t="shared" ref="F133:H134" si="18">F134</f>
        <v>1576.1</v>
      </c>
      <c r="G133" s="198">
        <f t="shared" si="18"/>
        <v>1769.1</v>
      </c>
      <c r="H133" s="198">
        <f t="shared" si="18"/>
        <v>2063.1999999999998</v>
      </c>
    </row>
    <row r="134" spans="1:8" ht="42.75" customHeight="1">
      <c r="A134" s="52" t="s">
        <v>333</v>
      </c>
      <c r="B134" s="75">
        <v>460</v>
      </c>
      <c r="C134" s="98" t="s">
        <v>490</v>
      </c>
      <c r="D134" s="51" t="s">
        <v>525</v>
      </c>
      <c r="E134" s="197"/>
      <c r="F134" s="198">
        <f t="shared" si="18"/>
        <v>1576.1</v>
      </c>
      <c r="G134" s="198">
        <f t="shared" si="18"/>
        <v>1769.1</v>
      </c>
      <c r="H134" s="198">
        <f t="shared" si="18"/>
        <v>2063.1999999999998</v>
      </c>
    </row>
    <row r="135" spans="1:8" ht="24.95" customHeight="1">
      <c r="A135" s="52" t="s">
        <v>163</v>
      </c>
      <c r="B135" s="75">
        <v>460</v>
      </c>
      <c r="C135" s="98" t="s">
        <v>490</v>
      </c>
      <c r="D135" s="51" t="s">
        <v>525</v>
      </c>
      <c r="E135" s="197" t="s">
        <v>164</v>
      </c>
      <c r="F135" s="198">
        <v>1576.1</v>
      </c>
      <c r="G135" s="198">
        <v>1769.1</v>
      </c>
      <c r="H135" s="198">
        <v>2063.1999999999998</v>
      </c>
    </row>
    <row r="136" spans="1:8" ht="24.95" customHeight="1">
      <c r="A136" s="43" t="s">
        <v>271</v>
      </c>
      <c r="B136" s="73">
        <v>460</v>
      </c>
      <c r="C136" s="97" t="s">
        <v>272</v>
      </c>
      <c r="D136" s="72"/>
      <c r="E136" s="197"/>
      <c r="F136" s="61">
        <f>SUM(F137)</f>
        <v>5000</v>
      </c>
      <c r="G136" s="61">
        <f>SUM(G137)</f>
        <v>5000</v>
      </c>
      <c r="H136" s="61">
        <f>SUM(H137)</f>
        <v>5000</v>
      </c>
    </row>
    <row r="137" spans="1:8" ht="21.75" customHeight="1">
      <c r="A137" s="43" t="s">
        <v>457</v>
      </c>
      <c r="B137" s="73">
        <v>460</v>
      </c>
      <c r="C137" s="97" t="s">
        <v>508</v>
      </c>
      <c r="D137" s="72"/>
      <c r="E137" s="197"/>
      <c r="F137" s="61">
        <f>SUM(F139)</f>
        <v>5000</v>
      </c>
      <c r="G137" s="61">
        <f>SUM(G139)</f>
        <v>5000</v>
      </c>
      <c r="H137" s="61">
        <f>SUM(H139)</f>
        <v>5000</v>
      </c>
    </row>
    <row r="138" spans="1:8" ht="29.25" customHeight="1">
      <c r="A138" s="44" t="s">
        <v>19</v>
      </c>
      <c r="B138" s="75">
        <v>460</v>
      </c>
      <c r="C138" s="98" t="s">
        <v>508</v>
      </c>
      <c r="D138" s="51" t="s">
        <v>397</v>
      </c>
      <c r="E138" s="197"/>
      <c r="F138" s="198">
        <f>F139</f>
        <v>5000</v>
      </c>
      <c r="G138" s="198">
        <f>G139</f>
        <v>5000</v>
      </c>
      <c r="H138" s="198">
        <f>H139</f>
        <v>5000</v>
      </c>
    </row>
    <row r="139" spans="1:8" ht="35.25" customHeight="1">
      <c r="A139" s="44" t="s">
        <v>300</v>
      </c>
      <c r="B139" s="75">
        <v>460</v>
      </c>
      <c r="C139" s="98" t="s">
        <v>508</v>
      </c>
      <c r="D139" s="51" t="s">
        <v>545</v>
      </c>
      <c r="E139" s="197"/>
      <c r="F139" s="198">
        <f t="shared" ref="F139:H140" si="19">SUM(F140)</f>
        <v>5000</v>
      </c>
      <c r="G139" s="198">
        <f t="shared" si="19"/>
        <v>5000</v>
      </c>
      <c r="H139" s="198">
        <f t="shared" si="19"/>
        <v>5000</v>
      </c>
    </row>
    <row r="140" spans="1:8" ht="33.75" customHeight="1">
      <c r="A140" s="44" t="s">
        <v>332</v>
      </c>
      <c r="B140" s="75">
        <v>460</v>
      </c>
      <c r="C140" s="98" t="s">
        <v>508</v>
      </c>
      <c r="D140" s="51" t="s">
        <v>546</v>
      </c>
      <c r="E140" s="197"/>
      <c r="F140" s="198">
        <f t="shared" si="19"/>
        <v>5000</v>
      </c>
      <c r="G140" s="198">
        <f t="shared" si="19"/>
        <v>5000</v>
      </c>
      <c r="H140" s="198">
        <f t="shared" si="19"/>
        <v>5000</v>
      </c>
    </row>
    <row r="141" spans="1:8" ht="24.95" customHeight="1">
      <c r="A141" s="44" t="s">
        <v>161</v>
      </c>
      <c r="B141" s="75">
        <v>460</v>
      </c>
      <c r="C141" s="98" t="s">
        <v>508</v>
      </c>
      <c r="D141" s="51" t="s">
        <v>546</v>
      </c>
      <c r="E141" s="197" t="s">
        <v>670</v>
      </c>
      <c r="F141" s="198">
        <v>5000</v>
      </c>
      <c r="G141" s="198">
        <v>5000</v>
      </c>
      <c r="H141" s="198">
        <v>5000</v>
      </c>
    </row>
    <row r="142" spans="1:8" ht="35.25" hidden="1" customHeight="1">
      <c r="A142" s="43" t="s">
        <v>273</v>
      </c>
      <c r="B142" s="73">
        <v>460</v>
      </c>
      <c r="C142" s="97" t="s">
        <v>506</v>
      </c>
      <c r="D142" s="72"/>
      <c r="E142" s="197"/>
      <c r="F142" s="61">
        <f>SUM(F143)</f>
        <v>0</v>
      </c>
      <c r="G142" s="61">
        <f>SUM(G143)</f>
        <v>0</v>
      </c>
      <c r="H142" s="61">
        <f>SUM(H143)</f>
        <v>0</v>
      </c>
    </row>
    <row r="143" spans="1:8" ht="36.75" hidden="1" customHeight="1">
      <c r="A143" s="101" t="s">
        <v>185</v>
      </c>
      <c r="B143" s="73">
        <v>460</v>
      </c>
      <c r="C143" s="97" t="s">
        <v>507</v>
      </c>
      <c r="D143" s="72"/>
      <c r="E143" s="197"/>
      <c r="F143" s="61">
        <f>SUM(F146)</f>
        <v>0</v>
      </c>
      <c r="G143" s="61">
        <f>SUM(G146)</f>
        <v>0</v>
      </c>
      <c r="H143" s="61">
        <f>SUM(H146)</f>
        <v>0</v>
      </c>
    </row>
    <row r="144" spans="1:8" ht="23.25" hidden="1" customHeight="1">
      <c r="A144" s="43" t="s">
        <v>19</v>
      </c>
      <c r="B144" s="73">
        <v>460</v>
      </c>
      <c r="C144" s="97" t="s">
        <v>507</v>
      </c>
      <c r="D144" s="72" t="s">
        <v>397</v>
      </c>
      <c r="E144" s="197"/>
      <c r="F144" s="61">
        <f t="shared" ref="F144:H146" si="20">SUM(F145)</f>
        <v>0</v>
      </c>
      <c r="G144" s="61">
        <f t="shared" si="20"/>
        <v>0</v>
      </c>
      <c r="H144" s="61">
        <f t="shared" si="20"/>
        <v>0</v>
      </c>
    </row>
    <row r="145" spans="1:10" ht="24" hidden="1" customHeight="1">
      <c r="A145" s="101" t="s">
        <v>449</v>
      </c>
      <c r="B145" s="73">
        <v>460</v>
      </c>
      <c r="C145" s="97" t="s">
        <v>507</v>
      </c>
      <c r="D145" s="72" t="s">
        <v>547</v>
      </c>
      <c r="E145" s="197"/>
      <c r="F145" s="61">
        <f t="shared" si="20"/>
        <v>0</v>
      </c>
      <c r="G145" s="61">
        <f t="shared" si="20"/>
        <v>0</v>
      </c>
      <c r="H145" s="61">
        <f t="shared" si="20"/>
        <v>0</v>
      </c>
    </row>
    <row r="146" spans="1:10" ht="24" hidden="1" customHeight="1">
      <c r="A146" s="107" t="s">
        <v>253</v>
      </c>
      <c r="B146" s="75">
        <v>460</v>
      </c>
      <c r="C146" s="98" t="s">
        <v>507</v>
      </c>
      <c r="D146" s="51" t="s">
        <v>548</v>
      </c>
      <c r="E146" s="197"/>
      <c r="F146" s="198">
        <f t="shared" si="20"/>
        <v>0</v>
      </c>
      <c r="G146" s="198">
        <f t="shared" si="20"/>
        <v>0</v>
      </c>
      <c r="H146" s="198">
        <f t="shared" si="20"/>
        <v>0</v>
      </c>
    </row>
    <row r="147" spans="1:10" ht="21.75" hidden="1" customHeight="1">
      <c r="A147" s="44" t="s">
        <v>449</v>
      </c>
      <c r="B147" s="75">
        <v>460</v>
      </c>
      <c r="C147" s="98" t="s">
        <v>507</v>
      </c>
      <c r="D147" s="51" t="s">
        <v>548</v>
      </c>
      <c r="E147" s="197" t="s">
        <v>159</v>
      </c>
      <c r="F147" s="198">
        <v>0</v>
      </c>
      <c r="G147" s="198">
        <v>0</v>
      </c>
      <c r="H147" s="198">
        <v>0</v>
      </c>
    </row>
    <row r="148" spans="1:10" ht="57.75" customHeight="1">
      <c r="A148" s="101" t="s">
        <v>275</v>
      </c>
      <c r="B148" s="73">
        <v>460</v>
      </c>
      <c r="C148" s="97" t="s">
        <v>274</v>
      </c>
      <c r="D148" s="72"/>
      <c r="E148" s="197"/>
      <c r="F148" s="61">
        <f>SUM(F150)+F161</f>
        <v>35624.1</v>
      </c>
      <c r="G148" s="61">
        <f>SUM(G150)+G161</f>
        <v>34686.800000000003</v>
      </c>
      <c r="H148" s="61">
        <f>SUM(H150)+H161</f>
        <v>34686.800000000003</v>
      </c>
    </row>
    <row r="149" spans="1:10" ht="43.5" customHeight="1">
      <c r="A149" s="108" t="s">
        <v>440</v>
      </c>
      <c r="B149" s="73">
        <v>460</v>
      </c>
      <c r="C149" s="97" t="s">
        <v>186</v>
      </c>
      <c r="D149" s="72"/>
      <c r="E149" s="197"/>
      <c r="F149" s="61">
        <f>F150</f>
        <v>35624.1</v>
      </c>
      <c r="G149" s="61">
        <f>G150</f>
        <v>34686.800000000003</v>
      </c>
      <c r="H149" s="61">
        <f>H150</f>
        <v>34686.800000000003</v>
      </c>
    </row>
    <row r="150" spans="1:10" ht="19.5" customHeight="1">
      <c r="A150" s="43" t="s">
        <v>19</v>
      </c>
      <c r="B150" s="73">
        <v>460</v>
      </c>
      <c r="C150" s="97" t="s">
        <v>186</v>
      </c>
      <c r="D150" s="72" t="s">
        <v>397</v>
      </c>
      <c r="E150" s="197"/>
      <c r="F150" s="61">
        <f>SUM(F151,F156)</f>
        <v>35624.1</v>
      </c>
      <c r="G150" s="61">
        <f>SUM(G151,G156)</f>
        <v>34686.800000000003</v>
      </c>
      <c r="H150" s="61">
        <f>SUM(H151,H156)</f>
        <v>34686.800000000003</v>
      </c>
    </row>
    <row r="151" spans="1:10" ht="28.5" customHeight="1">
      <c r="A151" s="101" t="s">
        <v>149</v>
      </c>
      <c r="B151" s="73">
        <v>460</v>
      </c>
      <c r="C151" s="97" t="s">
        <v>186</v>
      </c>
      <c r="D151" s="72" t="s">
        <v>415</v>
      </c>
      <c r="E151" s="197"/>
      <c r="F151" s="61">
        <f>SUM(F152,F154)</f>
        <v>24479.1</v>
      </c>
      <c r="G151" s="61">
        <f>SUM(G152,G154)</f>
        <v>24066</v>
      </c>
      <c r="H151" s="61">
        <f>SUM(H152,H154)</f>
        <v>24066</v>
      </c>
    </row>
    <row r="152" spans="1:10" ht="41.25" customHeight="1">
      <c r="A152" s="46" t="s">
        <v>152</v>
      </c>
      <c r="B152" s="75">
        <v>460</v>
      </c>
      <c r="C152" s="98" t="s">
        <v>186</v>
      </c>
      <c r="D152" s="51" t="s">
        <v>631</v>
      </c>
      <c r="E152" s="197"/>
      <c r="F152" s="62">
        <f>F153</f>
        <v>2479.1</v>
      </c>
      <c r="G152" s="62">
        <f>G153</f>
        <v>2066</v>
      </c>
      <c r="H152" s="62">
        <f>H153</f>
        <v>2066</v>
      </c>
      <c r="J152" s="58"/>
    </row>
    <row r="153" spans="1:10" ht="24.75" customHeight="1">
      <c r="A153" s="46" t="s">
        <v>493</v>
      </c>
      <c r="B153" s="75">
        <v>460</v>
      </c>
      <c r="C153" s="98" t="s">
        <v>186</v>
      </c>
      <c r="D153" s="51" t="s">
        <v>631</v>
      </c>
      <c r="E153" s="197" t="s">
        <v>492</v>
      </c>
      <c r="F153" s="210">
        <v>2479.1</v>
      </c>
      <c r="G153" s="210">
        <v>2066</v>
      </c>
      <c r="H153" s="210">
        <v>2066</v>
      </c>
    </row>
    <row r="154" spans="1:10" ht="39" customHeight="1">
      <c r="A154" s="109" t="s">
        <v>851</v>
      </c>
      <c r="B154" s="75">
        <v>460</v>
      </c>
      <c r="C154" s="110" t="s">
        <v>186</v>
      </c>
      <c r="D154" s="74" t="s">
        <v>549</v>
      </c>
      <c r="E154" s="209"/>
      <c r="F154" s="198">
        <f>SUM(F155)</f>
        <v>22000</v>
      </c>
      <c r="G154" s="198">
        <f>SUM(G155)</f>
        <v>22000</v>
      </c>
      <c r="H154" s="198">
        <f>SUM(H155)</f>
        <v>22000</v>
      </c>
    </row>
    <row r="155" spans="1:10" ht="24" customHeight="1">
      <c r="A155" s="46" t="s">
        <v>493</v>
      </c>
      <c r="B155" s="75">
        <v>460</v>
      </c>
      <c r="C155" s="110" t="s">
        <v>186</v>
      </c>
      <c r="D155" s="74" t="s">
        <v>549</v>
      </c>
      <c r="E155" s="209" t="s">
        <v>492</v>
      </c>
      <c r="F155" s="210">
        <v>22000</v>
      </c>
      <c r="G155" s="210">
        <v>22000</v>
      </c>
      <c r="H155" s="210">
        <v>22000</v>
      </c>
    </row>
    <row r="156" spans="1:10" ht="24.75" customHeight="1">
      <c r="A156" s="101" t="s">
        <v>155</v>
      </c>
      <c r="B156" s="73">
        <v>460</v>
      </c>
      <c r="C156" s="97" t="s">
        <v>186</v>
      </c>
      <c r="D156" s="72" t="s">
        <v>524</v>
      </c>
      <c r="E156" s="197"/>
      <c r="F156" s="61">
        <f>SUM(F157,F159)</f>
        <v>11145</v>
      </c>
      <c r="G156" s="61">
        <f>SUM(G157,G159)</f>
        <v>10620.8</v>
      </c>
      <c r="H156" s="61">
        <f>SUM(H157,H159)</f>
        <v>10620.8</v>
      </c>
    </row>
    <row r="157" spans="1:10" ht="40.5" customHeight="1">
      <c r="A157" s="46" t="s">
        <v>151</v>
      </c>
      <c r="B157" s="75">
        <v>460</v>
      </c>
      <c r="C157" s="98" t="s">
        <v>186</v>
      </c>
      <c r="D157" s="51" t="s">
        <v>632</v>
      </c>
      <c r="E157" s="197"/>
      <c r="F157" s="198">
        <f>F158</f>
        <v>3145</v>
      </c>
      <c r="G157" s="198">
        <f>G158</f>
        <v>2620.8000000000002</v>
      </c>
      <c r="H157" s="198">
        <f>H158</f>
        <v>2620.8000000000002</v>
      </c>
    </row>
    <row r="158" spans="1:10" ht="18" customHeight="1">
      <c r="A158" s="46" t="s">
        <v>493</v>
      </c>
      <c r="B158" s="75">
        <v>460</v>
      </c>
      <c r="C158" s="98" t="s">
        <v>186</v>
      </c>
      <c r="D158" s="51" t="s">
        <v>632</v>
      </c>
      <c r="E158" s="197" t="s">
        <v>492</v>
      </c>
      <c r="F158" s="198">
        <v>3145</v>
      </c>
      <c r="G158" s="198">
        <v>2620.8000000000002</v>
      </c>
      <c r="H158" s="198">
        <v>2620.8000000000002</v>
      </c>
    </row>
    <row r="159" spans="1:10" ht="43.5" customHeight="1">
      <c r="A159" s="109" t="s">
        <v>852</v>
      </c>
      <c r="B159" s="75">
        <v>460</v>
      </c>
      <c r="C159" s="110" t="s">
        <v>186</v>
      </c>
      <c r="D159" s="74" t="s">
        <v>552</v>
      </c>
      <c r="E159" s="209"/>
      <c r="F159" s="198">
        <f>SUM(F160)</f>
        <v>8000</v>
      </c>
      <c r="G159" s="198">
        <f>SUM(G160)</f>
        <v>8000</v>
      </c>
      <c r="H159" s="198">
        <f>SUM(H160)</f>
        <v>8000</v>
      </c>
    </row>
    <row r="160" spans="1:10" ht="24" customHeight="1">
      <c r="A160" s="46" t="s">
        <v>493</v>
      </c>
      <c r="B160" s="75">
        <v>460</v>
      </c>
      <c r="C160" s="110" t="s">
        <v>186</v>
      </c>
      <c r="D160" s="74" t="s">
        <v>550</v>
      </c>
      <c r="E160" s="209" t="s">
        <v>492</v>
      </c>
      <c r="F160" s="210">
        <v>8000</v>
      </c>
      <c r="G160" s="210">
        <v>8000</v>
      </c>
      <c r="H160" s="210">
        <v>8000</v>
      </c>
    </row>
    <row r="161" spans="1:8" ht="24.95" hidden="1" customHeight="1">
      <c r="A161" s="111" t="s">
        <v>904</v>
      </c>
      <c r="B161" s="73">
        <v>460</v>
      </c>
      <c r="C161" s="112">
        <v>1403</v>
      </c>
      <c r="D161" s="105"/>
      <c r="E161" s="209"/>
      <c r="F161" s="212">
        <v>0</v>
      </c>
      <c r="G161" s="212">
        <v>0</v>
      </c>
      <c r="H161" s="212">
        <v>0</v>
      </c>
    </row>
    <row r="162" spans="1:8" ht="24.95" hidden="1" customHeight="1">
      <c r="A162" s="100" t="s">
        <v>905</v>
      </c>
      <c r="B162" s="75">
        <v>460</v>
      </c>
      <c r="C162" s="74" t="s">
        <v>903</v>
      </c>
      <c r="D162" s="74" t="s">
        <v>902</v>
      </c>
      <c r="E162" s="209"/>
      <c r="F162" s="210">
        <v>0</v>
      </c>
      <c r="G162" s="210">
        <v>0</v>
      </c>
      <c r="H162" s="210">
        <v>0</v>
      </c>
    </row>
    <row r="163" spans="1:8" ht="45" customHeight="1">
      <c r="A163" s="43" t="s">
        <v>315</v>
      </c>
      <c r="B163" s="73">
        <v>461</v>
      </c>
      <c r="C163" s="98"/>
      <c r="D163" s="74"/>
      <c r="E163" s="209"/>
      <c r="F163" s="212">
        <f>SUM(F164)</f>
        <v>9431</v>
      </c>
      <c r="G163" s="212">
        <f>SUM(G164)</f>
        <v>10515</v>
      </c>
      <c r="H163" s="212">
        <f>SUM(H164)</f>
        <v>10515</v>
      </c>
    </row>
    <row r="164" spans="1:8" ht="24.75" customHeight="1">
      <c r="A164" s="43" t="s">
        <v>266</v>
      </c>
      <c r="B164" s="73">
        <v>461</v>
      </c>
      <c r="C164" s="113" t="s">
        <v>267</v>
      </c>
      <c r="D164" s="74"/>
      <c r="E164" s="209"/>
      <c r="F164" s="212">
        <f>SUM(F165,F173)</f>
        <v>9431</v>
      </c>
      <c r="G164" s="212">
        <f>SUM(G165,G173)</f>
        <v>10515</v>
      </c>
      <c r="H164" s="212">
        <f>SUM(H165,H173)</f>
        <v>10515</v>
      </c>
    </row>
    <row r="165" spans="1:8" ht="28.5" customHeight="1">
      <c r="A165" s="43" t="s">
        <v>432</v>
      </c>
      <c r="B165" s="73">
        <v>461</v>
      </c>
      <c r="C165" s="97" t="s">
        <v>511</v>
      </c>
      <c r="D165" s="72"/>
      <c r="E165" s="209"/>
      <c r="F165" s="212">
        <f t="shared" ref="F165:H166" si="21">SUM(F166)</f>
        <v>7431</v>
      </c>
      <c r="G165" s="212">
        <f t="shared" si="21"/>
        <v>8080</v>
      </c>
      <c r="H165" s="212">
        <f t="shared" si="21"/>
        <v>8080</v>
      </c>
    </row>
    <row r="166" spans="1:8" ht="28.5" customHeight="1">
      <c r="A166" s="43" t="s">
        <v>429</v>
      </c>
      <c r="B166" s="73">
        <v>461</v>
      </c>
      <c r="C166" s="97" t="s">
        <v>511</v>
      </c>
      <c r="D166" s="72" t="s">
        <v>387</v>
      </c>
      <c r="E166" s="197"/>
      <c r="F166" s="61">
        <f t="shared" si="21"/>
        <v>7431</v>
      </c>
      <c r="G166" s="61">
        <f t="shared" si="21"/>
        <v>8080</v>
      </c>
      <c r="H166" s="61">
        <f t="shared" si="21"/>
        <v>8080</v>
      </c>
    </row>
    <row r="167" spans="1:8" ht="46.5" customHeight="1">
      <c r="A167" s="44" t="s">
        <v>242</v>
      </c>
      <c r="B167" s="75">
        <v>461</v>
      </c>
      <c r="C167" s="98" t="s">
        <v>511</v>
      </c>
      <c r="D167" s="51" t="s">
        <v>416</v>
      </c>
      <c r="E167" s="197"/>
      <c r="F167" s="198">
        <f>SUM(F168,F170)</f>
        <v>7431</v>
      </c>
      <c r="G167" s="198">
        <f>SUM(G168,G170)</f>
        <v>8080</v>
      </c>
      <c r="H167" s="198">
        <f>SUM(H168,H170)</f>
        <v>8080</v>
      </c>
    </row>
    <row r="168" spans="1:8" ht="30" customHeight="1">
      <c r="A168" s="44" t="s">
        <v>322</v>
      </c>
      <c r="B168" s="75">
        <v>461</v>
      </c>
      <c r="C168" s="98" t="s">
        <v>511</v>
      </c>
      <c r="D168" s="51" t="s">
        <v>417</v>
      </c>
      <c r="E168" s="197"/>
      <c r="F168" s="198">
        <f>SUM(F169)</f>
        <v>6421</v>
      </c>
      <c r="G168" s="198">
        <f>SUM(G169)</f>
        <v>7005</v>
      </c>
      <c r="H168" s="198">
        <f>SUM(H169)</f>
        <v>7005</v>
      </c>
    </row>
    <row r="169" spans="1:8" ht="36.75" customHeight="1">
      <c r="A169" s="44" t="s">
        <v>324</v>
      </c>
      <c r="B169" s="75">
        <v>461</v>
      </c>
      <c r="C169" s="98" t="s">
        <v>511</v>
      </c>
      <c r="D169" s="51" t="s">
        <v>417</v>
      </c>
      <c r="E169" s="197" t="s">
        <v>323</v>
      </c>
      <c r="F169" s="198">
        <v>6421</v>
      </c>
      <c r="G169" s="198">
        <v>7005</v>
      </c>
      <c r="H169" s="198">
        <v>7005</v>
      </c>
    </row>
    <row r="170" spans="1:8" ht="31.5" customHeight="1">
      <c r="A170" s="44" t="s">
        <v>325</v>
      </c>
      <c r="B170" s="75">
        <v>461</v>
      </c>
      <c r="C170" s="98" t="s">
        <v>511</v>
      </c>
      <c r="D170" s="51" t="s">
        <v>418</v>
      </c>
      <c r="E170" s="197"/>
      <c r="F170" s="198">
        <f>SUM(F171:F172)</f>
        <v>1010</v>
      </c>
      <c r="G170" s="198">
        <f>SUM(G171:G172)</f>
        <v>1075</v>
      </c>
      <c r="H170" s="198">
        <f>SUM(H171:H172)</f>
        <v>1075</v>
      </c>
    </row>
    <row r="171" spans="1:8" ht="34.5" customHeight="1">
      <c r="A171" s="44" t="s">
        <v>320</v>
      </c>
      <c r="B171" s="75">
        <v>461</v>
      </c>
      <c r="C171" s="98" t="s">
        <v>511</v>
      </c>
      <c r="D171" s="51" t="s">
        <v>418</v>
      </c>
      <c r="E171" s="197" t="s">
        <v>319</v>
      </c>
      <c r="F171" s="198">
        <v>1000</v>
      </c>
      <c r="G171" s="198">
        <v>1065</v>
      </c>
      <c r="H171" s="198">
        <v>1065</v>
      </c>
    </row>
    <row r="172" spans="1:8" ht="25.5" customHeight="1">
      <c r="A172" s="44" t="s">
        <v>42</v>
      </c>
      <c r="B172" s="75">
        <v>461</v>
      </c>
      <c r="C172" s="98" t="s">
        <v>511</v>
      </c>
      <c r="D172" s="51" t="s">
        <v>418</v>
      </c>
      <c r="E172" s="197" t="s">
        <v>335</v>
      </c>
      <c r="F172" s="198">
        <v>10</v>
      </c>
      <c r="G172" s="198">
        <v>10</v>
      </c>
      <c r="H172" s="198">
        <v>10</v>
      </c>
    </row>
    <row r="173" spans="1:8" ht="30" customHeight="1">
      <c r="A173" s="102" t="s">
        <v>110</v>
      </c>
      <c r="B173" s="104">
        <v>461</v>
      </c>
      <c r="C173" s="97" t="s">
        <v>486</v>
      </c>
      <c r="D173" s="51"/>
      <c r="E173" s="197"/>
      <c r="F173" s="61">
        <f>F174</f>
        <v>2000</v>
      </c>
      <c r="G173" s="61">
        <f>G174</f>
        <v>2435</v>
      </c>
      <c r="H173" s="61">
        <f>H174</f>
        <v>2435</v>
      </c>
    </row>
    <row r="174" spans="1:8" ht="60.75" customHeight="1">
      <c r="A174" s="102" t="s">
        <v>1040</v>
      </c>
      <c r="B174" s="73">
        <v>461</v>
      </c>
      <c r="C174" s="97" t="s">
        <v>486</v>
      </c>
      <c r="D174" s="72" t="s">
        <v>419</v>
      </c>
      <c r="E174" s="197"/>
      <c r="F174" s="61">
        <f t="shared" ref="F174:H176" si="22">SUM(F175)</f>
        <v>2000</v>
      </c>
      <c r="G174" s="61">
        <f t="shared" si="22"/>
        <v>2435</v>
      </c>
      <c r="H174" s="61">
        <f t="shared" si="22"/>
        <v>2435</v>
      </c>
    </row>
    <row r="175" spans="1:8" ht="32.25" customHeight="1">
      <c r="A175" s="44" t="s">
        <v>563</v>
      </c>
      <c r="B175" s="75">
        <v>461</v>
      </c>
      <c r="C175" s="98" t="s">
        <v>486</v>
      </c>
      <c r="D175" s="51" t="s">
        <v>580</v>
      </c>
      <c r="E175" s="197"/>
      <c r="F175" s="198">
        <f t="shared" si="22"/>
        <v>2000</v>
      </c>
      <c r="G175" s="198">
        <f t="shared" si="22"/>
        <v>2435</v>
      </c>
      <c r="H175" s="198">
        <f t="shared" si="22"/>
        <v>2435</v>
      </c>
    </row>
    <row r="176" spans="1:8" ht="32.25" customHeight="1">
      <c r="A176" s="45" t="s">
        <v>354</v>
      </c>
      <c r="B176" s="75">
        <v>461</v>
      </c>
      <c r="C176" s="98" t="s">
        <v>486</v>
      </c>
      <c r="D176" s="51" t="s">
        <v>581</v>
      </c>
      <c r="E176" s="197"/>
      <c r="F176" s="198">
        <f t="shared" si="22"/>
        <v>2000</v>
      </c>
      <c r="G176" s="198">
        <f t="shared" si="22"/>
        <v>2435</v>
      </c>
      <c r="H176" s="198">
        <f t="shared" si="22"/>
        <v>2435</v>
      </c>
    </row>
    <row r="177" spans="1:8" ht="31.5" customHeight="1">
      <c r="A177" s="45" t="s">
        <v>320</v>
      </c>
      <c r="B177" s="75">
        <v>461</v>
      </c>
      <c r="C177" s="98" t="s">
        <v>486</v>
      </c>
      <c r="D177" s="51" t="s">
        <v>581</v>
      </c>
      <c r="E177" s="197" t="s">
        <v>319</v>
      </c>
      <c r="F177" s="198">
        <v>2000</v>
      </c>
      <c r="G177" s="198">
        <v>2435</v>
      </c>
      <c r="H177" s="198">
        <v>2435</v>
      </c>
    </row>
    <row r="178" spans="1:8" ht="32.25" customHeight="1">
      <c r="A178" s="43" t="s">
        <v>353</v>
      </c>
      <c r="B178" s="73">
        <v>463</v>
      </c>
      <c r="C178" s="98"/>
      <c r="D178" s="51"/>
      <c r="E178" s="197"/>
      <c r="F178" s="61">
        <f t="shared" ref="F178:H180" si="23">F179</f>
        <v>8247</v>
      </c>
      <c r="G178" s="61">
        <f t="shared" si="23"/>
        <v>8284</v>
      </c>
      <c r="H178" s="61">
        <f t="shared" si="23"/>
        <v>8284</v>
      </c>
    </row>
    <row r="179" spans="1:8" ht="32.25" customHeight="1">
      <c r="A179" s="101" t="s">
        <v>264</v>
      </c>
      <c r="B179" s="73">
        <v>463</v>
      </c>
      <c r="C179" s="97" t="s">
        <v>265</v>
      </c>
      <c r="D179" s="72"/>
      <c r="E179" s="197"/>
      <c r="F179" s="61">
        <f t="shared" si="23"/>
        <v>8247</v>
      </c>
      <c r="G179" s="61">
        <f t="shared" si="23"/>
        <v>8284</v>
      </c>
      <c r="H179" s="61">
        <f t="shared" si="23"/>
        <v>8284</v>
      </c>
    </row>
    <row r="180" spans="1:8" ht="43.5" customHeight="1">
      <c r="A180" s="101" t="s">
        <v>251</v>
      </c>
      <c r="B180" s="73">
        <v>463</v>
      </c>
      <c r="C180" s="97" t="s">
        <v>321</v>
      </c>
      <c r="D180" s="72"/>
      <c r="E180" s="197"/>
      <c r="F180" s="61">
        <f t="shared" si="23"/>
        <v>8247</v>
      </c>
      <c r="G180" s="61">
        <f t="shared" si="23"/>
        <v>8284</v>
      </c>
      <c r="H180" s="61">
        <f t="shared" si="23"/>
        <v>8284</v>
      </c>
    </row>
    <row r="181" spans="1:8" ht="47.25" customHeight="1">
      <c r="A181" s="101" t="s">
        <v>1121</v>
      </c>
      <c r="B181" s="73">
        <v>463</v>
      </c>
      <c r="C181" s="72" t="s">
        <v>321</v>
      </c>
      <c r="D181" s="72" t="s">
        <v>420</v>
      </c>
      <c r="E181" s="197"/>
      <c r="F181" s="198">
        <f>SUM(F183)</f>
        <v>8247</v>
      </c>
      <c r="G181" s="198">
        <f>SUM(G183)</f>
        <v>8284</v>
      </c>
      <c r="H181" s="198">
        <f>SUM(H183)</f>
        <v>8284</v>
      </c>
    </row>
    <row r="182" spans="1:8" ht="37.5" customHeight="1">
      <c r="A182" s="103" t="s">
        <v>561</v>
      </c>
      <c r="B182" s="75">
        <v>463</v>
      </c>
      <c r="C182" s="51" t="s">
        <v>321</v>
      </c>
      <c r="D182" s="51" t="s">
        <v>568</v>
      </c>
      <c r="E182" s="197"/>
      <c r="F182" s="198">
        <f>SUM(F183)</f>
        <v>8247</v>
      </c>
      <c r="G182" s="198">
        <f>SUM(G183)</f>
        <v>8284</v>
      </c>
      <c r="H182" s="198">
        <f>SUM(H183)</f>
        <v>8284</v>
      </c>
    </row>
    <row r="183" spans="1:8" ht="39.75" customHeight="1">
      <c r="A183" s="100" t="s">
        <v>299</v>
      </c>
      <c r="B183" s="75">
        <v>463</v>
      </c>
      <c r="C183" s="51" t="s">
        <v>321</v>
      </c>
      <c r="D183" s="51" t="s">
        <v>569</v>
      </c>
      <c r="E183" s="197"/>
      <c r="F183" s="198">
        <f>F184+F185+F186+F187</f>
        <v>8247</v>
      </c>
      <c r="G183" s="198">
        <f>SUM(G184,G185,G187)</f>
        <v>8284</v>
      </c>
      <c r="H183" s="198">
        <f>SUM(H184,H185,H187)</f>
        <v>8284</v>
      </c>
    </row>
    <row r="184" spans="1:8" ht="24" customHeight="1">
      <c r="A184" s="44" t="s">
        <v>247</v>
      </c>
      <c r="B184" s="75">
        <v>463</v>
      </c>
      <c r="C184" s="51" t="s">
        <v>321</v>
      </c>
      <c r="D184" s="51" t="s">
        <v>569</v>
      </c>
      <c r="E184" s="197" t="s">
        <v>244</v>
      </c>
      <c r="F184" s="198">
        <v>7227</v>
      </c>
      <c r="G184" s="198">
        <v>7264</v>
      </c>
      <c r="H184" s="198">
        <v>7264</v>
      </c>
    </row>
    <row r="185" spans="1:8" ht="31.5" customHeight="1">
      <c r="A185" s="44" t="s">
        <v>320</v>
      </c>
      <c r="B185" s="75">
        <v>463</v>
      </c>
      <c r="C185" s="74" t="s">
        <v>321</v>
      </c>
      <c r="D185" s="51" t="s">
        <v>569</v>
      </c>
      <c r="E185" s="209" t="s">
        <v>319</v>
      </c>
      <c r="F185" s="210">
        <v>1000</v>
      </c>
      <c r="G185" s="210">
        <v>1000</v>
      </c>
      <c r="H185" s="210">
        <v>1000</v>
      </c>
    </row>
    <row r="186" spans="1:8" ht="31.5" hidden="1" customHeight="1">
      <c r="A186" s="44"/>
      <c r="B186" s="75"/>
      <c r="C186" s="74"/>
      <c r="D186" s="51"/>
      <c r="E186" s="209"/>
      <c r="F186" s="210"/>
      <c r="G186" s="210"/>
      <c r="H186" s="210"/>
    </row>
    <row r="187" spans="1:8" ht="21.75" customHeight="1">
      <c r="A187" s="44" t="s">
        <v>42</v>
      </c>
      <c r="B187" s="75">
        <v>463</v>
      </c>
      <c r="C187" s="74" t="s">
        <v>321</v>
      </c>
      <c r="D187" s="51" t="s">
        <v>569</v>
      </c>
      <c r="E187" s="197" t="s">
        <v>335</v>
      </c>
      <c r="F187" s="210">
        <v>20</v>
      </c>
      <c r="G187" s="210">
        <v>20</v>
      </c>
      <c r="H187" s="210">
        <v>20</v>
      </c>
    </row>
    <row r="188" spans="1:8" ht="33" customHeight="1">
      <c r="A188" s="42" t="s">
        <v>726</v>
      </c>
      <c r="B188" s="73">
        <v>464</v>
      </c>
      <c r="C188" s="74"/>
      <c r="D188" s="51"/>
      <c r="E188" s="209"/>
      <c r="F188" s="212">
        <f>F193+F202</f>
        <v>88203.8</v>
      </c>
      <c r="G188" s="212">
        <f t="shared" ref="G188:H188" si="24">G193+G202</f>
        <v>10525</v>
      </c>
      <c r="H188" s="212">
        <f t="shared" si="24"/>
        <v>11491</v>
      </c>
    </row>
    <row r="189" spans="1:8" ht="33" hidden="1" customHeight="1">
      <c r="A189" s="43" t="s">
        <v>143</v>
      </c>
      <c r="B189" s="73">
        <v>464</v>
      </c>
      <c r="C189" s="72" t="s">
        <v>142</v>
      </c>
      <c r="D189" s="51"/>
      <c r="E189" s="209"/>
      <c r="F189" s="212">
        <f t="shared" ref="F189:H191" si="25">F190</f>
        <v>0</v>
      </c>
      <c r="G189" s="212">
        <f t="shared" si="25"/>
        <v>0</v>
      </c>
      <c r="H189" s="212">
        <f t="shared" si="25"/>
        <v>0</v>
      </c>
    </row>
    <row r="190" spans="1:8" ht="31.5" hidden="1" customHeight="1">
      <c r="A190" s="43" t="s">
        <v>683</v>
      </c>
      <c r="B190" s="73">
        <v>464</v>
      </c>
      <c r="C190" s="72" t="s">
        <v>142</v>
      </c>
      <c r="D190" s="51" t="s">
        <v>728</v>
      </c>
      <c r="E190" s="209"/>
      <c r="F190" s="212">
        <f t="shared" si="25"/>
        <v>0</v>
      </c>
      <c r="G190" s="212">
        <f t="shared" si="25"/>
        <v>0</v>
      </c>
      <c r="H190" s="212">
        <f t="shared" si="25"/>
        <v>0</v>
      </c>
    </row>
    <row r="191" spans="1:8" ht="41.25" hidden="1" customHeight="1">
      <c r="A191" s="44" t="s">
        <v>727</v>
      </c>
      <c r="B191" s="75">
        <v>464</v>
      </c>
      <c r="C191" s="51" t="s">
        <v>142</v>
      </c>
      <c r="D191" s="51" t="s">
        <v>728</v>
      </c>
      <c r="E191" s="197"/>
      <c r="F191" s="210">
        <f t="shared" si="25"/>
        <v>0</v>
      </c>
      <c r="G191" s="210">
        <f t="shared" si="25"/>
        <v>0</v>
      </c>
      <c r="H191" s="210">
        <f t="shared" si="25"/>
        <v>0</v>
      </c>
    </row>
    <row r="192" spans="1:8" ht="35.25" hidden="1" customHeight="1">
      <c r="A192" s="45" t="s">
        <v>320</v>
      </c>
      <c r="B192" s="75">
        <v>464</v>
      </c>
      <c r="C192" s="51" t="s">
        <v>142</v>
      </c>
      <c r="D192" s="51" t="s">
        <v>728</v>
      </c>
      <c r="E192" s="197" t="s">
        <v>319</v>
      </c>
      <c r="F192" s="210">
        <v>0</v>
      </c>
      <c r="G192" s="210">
        <v>0</v>
      </c>
      <c r="H192" s="210">
        <v>0</v>
      </c>
    </row>
    <row r="193" spans="1:8" ht="26.25" customHeight="1">
      <c r="A193" s="43" t="s">
        <v>452</v>
      </c>
      <c r="B193" s="73">
        <v>464</v>
      </c>
      <c r="C193" s="72" t="s">
        <v>514</v>
      </c>
      <c r="D193" s="72"/>
      <c r="E193" s="197"/>
      <c r="F193" s="212">
        <f t="shared" ref="F193:H194" si="26">F194</f>
        <v>4900</v>
      </c>
      <c r="G193" s="212">
        <f t="shared" si="26"/>
        <v>10025</v>
      </c>
      <c r="H193" s="212">
        <f t="shared" si="26"/>
        <v>10991</v>
      </c>
    </row>
    <row r="194" spans="1:8" ht="51.75" customHeight="1">
      <c r="A194" s="43" t="s">
        <v>1036</v>
      </c>
      <c r="B194" s="73">
        <v>464</v>
      </c>
      <c r="C194" s="72" t="s">
        <v>514</v>
      </c>
      <c r="D194" s="51"/>
      <c r="E194" s="197"/>
      <c r="F194" s="212">
        <f t="shared" si="26"/>
        <v>4900</v>
      </c>
      <c r="G194" s="212">
        <f t="shared" si="26"/>
        <v>10025</v>
      </c>
      <c r="H194" s="212">
        <f t="shared" si="26"/>
        <v>10991</v>
      </c>
    </row>
    <row r="195" spans="1:8" ht="30" customHeight="1">
      <c r="A195" s="44" t="s">
        <v>684</v>
      </c>
      <c r="B195" s="75">
        <v>464</v>
      </c>
      <c r="C195" s="69" t="s">
        <v>196</v>
      </c>
      <c r="D195" s="51" t="s">
        <v>587</v>
      </c>
      <c r="E195" s="197"/>
      <c r="F195" s="210">
        <f>F196+F200</f>
        <v>4900</v>
      </c>
      <c r="G195" s="210">
        <f>G196+G200</f>
        <v>10025</v>
      </c>
      <c r="H195" s="210">
        <f>H196+H200</f>
        <v>10991</v>
      </c>
    </row>
    <row r="196" spans="1:8" ht="24" customHeight="1">
      <c r="A196" s="46" t="s">
        <v>685</v>
      </c>
      <c r="B196" s="75">
        <v>464</v>
      </c>
      <c r="C196" s="69" t="s">
        <v>196</v>
      </c>
      <c r="D196" s="51" t="s">
        <v>588</v>
      </c>
      <c r="E196" s="197" t="s">
        <v>319</v>
      </c>
      <c r="F196" s="210">
        <f>F197+F199</f>
        <v>4900</v>
      </c>
      <c r="G196" s="210">
        <f t="shared" ref="G196:H196" si="27">G197+G199</f>
        <v>10025</v>
      </c>
      <c r="H196" s="210">
        <f t="shared" si="27"/>
        <v>10991</v>
      </c>
    </row>
    <row r="197" spans="1:8" ht="33" customHeight="1">
      <c r="A197" s="45" t="s">
        <v>320</v>
      </c>
      <c r="B197" s="75">
        <v>464</v>
      </c>
      <c r="C197" s="69" t="s">
        <v>196</v>
      </c>
      <c r="D197" s="51" t="s">
        <v>588</v>
      </c>
      <c r="E197" s="197" t="s">
        <v>931</v>
      </c>
      <c r="F197" s="210">
        <v>4900</v>
      </c>
      <c r="G197" s="210">
        <v>10025</v>
      </c>
      <c r="H197" s="210">
        <v>10991</v>
      </c>
    </row>
    <row r="198" spans="1:8" ht="33" hidden="1" customHeight="1">
      <c r="A198" s="45"/>
      <c r="B198" s="75"/>
      <c r="C198" s="69"/>
      <c r="D198" s="51"/>
      <c r="E198" s="197"/>
      <c r="F198" s="210"/>
      <c r="G198" s="210"/>
      <c r="H198" s="210"/>
    </row>
    <row r="199" spans="1:8" ht="30" hidden="1" customHeight="1">
      <c r="A199" s="45" t="s">
        <v>320</v>
      </c>
      <c r="B199" s="75">
        <v>464</v>
      </c>
      <c r="C199" s="69" t="s">
        <v>196</v>
      </c>
      <c r="D199" s="51" t="s">
        <v>588</v>
      </c>
      <c r="E199" s="197" t="s">
        <v>717</v>
      </c>
      <c r="F199" s="210"/>
      <c r="G199" s="210"/>
      <c r="H199" s="210"/>
    </row>
    <row r="200" spans="1:8" ht="36" hidden="1" customHeight="1">
      <c r="A200" s="45" t="s">
        <v>354</v>
      </c>
      <c r="B200" s="75">
        <v>464</v>
      </c>
      <c r="C200" s="69" t="s">
        <v>196</v>
      </c>
      <c r="D200" s="51" t="s">
        <v>687</v>
      </c>
      <c r="E200" s="197"/>
      <c r="F200" s="198">
        <f>F201</f>
        <v>0</v>
      </c>
      <c r="G200" s="198">
        <f>G201</f>
        <v>0</v>
      </c>
      <c r="H200" s="198">
        <f>H201</f>
        <v>0</v>
      </c>
    </row>
    <row r="201" spans="1:8" ht="30" hidden="1" customHeight="1">
      <c r="A201" s="45" t="s">
        <v>320</v>
      </c>
      <c r="B201" s="75">
        <v>464</v>
      </c>
      <c r="C201" s="69" t="s">
        <v>196</v>
      </c>
      <c r="D201" s="51" t="s">
        <v>687</v>
      </c>
      <c r="E201" s="197" t="s">
        <v>319</v>
      </c>
      <c r="F201" s="198">
        <v>0</v>
      </c>
      <c r="G201" s="198"/>
      <c r="H201" s="198"/>
    </row>
    <row r="202" spans="1:8" ht="21.75" customHeight="1">
      <c r="A202" s="47" t="s">
        <v>763</v>
      </c>
      <c r="B202" s="73">
        <v>464</v>
      </c>
      <c r="C202" s="114" t="s">
        <v>753</v>
      </c>
      <c r="D202" s="51"/>
      <c r="E202" s="197"/>
      <c r="F202" s="212">
        <f>F206+F203</f>
        <v>83303.8</v>
      </c>
      <c r="G202" s="212">
        <f t="shared" ref="G202:H202" si="28">G206+G203</f>
        <v>500</v>
      </c>
      <c r="H202" s="212">
        <f t="shared" si="28"/>
        <v>500</v>
      </c>
    </row>
    <row r="203" spans="1:8" ht="57" customHeight="1">
      <c r="A203" s="43" t="s">
        <v>1036</v>
      </c>
      <c r="B203" s="73">
        <v>464</v>
      </c>
      <c r="C203" s="114" t="s">
        <v>753</v>
      </c>
      <c r="D203" s="72" t="s">
        <v>687</v>
      </c>
      <c r="E203" s="197"/>
      <c r="F203" s="212">
        <f>F204</f>
        <v>500</v>
      </c>
      <c r="G203" s="212">
        <f>G204</f>
        <v>500</v>
      </c>
      <c r="H203" s="212">
        <f>H204</f>
        <v>500</v>
      </c>
    </row>
    <row r="204" spans="1:8" ht="27" customHeight="1">
      <c r="A204" s="45" t="s">
        <v>354</v>
      </c>
      <c r="B204" s="75">
        <v>464</v>
      </c>
      <c r="C204" s="69" t="s">
        <v>753</v>
      </c>
      <c r="D204" s="51" t="s">
        <v>687</v>
      </c>
      <c r="E204" s="197" t="s">
        <v>319</v>
      </c>
      <c r="F204" s="210">
        <v>500</v>
      </c>
      <c r="G204" s="210">
        <v>500</v>
      </c>
      <c r="H204" s="210">
        <v>500</v>
      </c>
    </row>
    <row r="205" spans="1:8" ht="46.5" customHeight="1">
      <c r="A205" s="43" t="s">
        <v>991</v>
      </c>
      <c r="B205" s="75">
        <v>464</v>
      </c>
      <c r="C205" s="69" t="s">
        <v>753</v>
      </c>
      <c r="D205" s="51" t="s">
        <v>761</v>
      </c>
      <c r="E205" s="197"/>
      <c r="F205" s="210">
        <f>F206</f>
        <v>82803.8</v>
      </c>
      <c r="G205" s="210">
        <f>G206</f>
        <v>0</v>
      </c>
      <c r="H205" s="210">
        <f>H206</f>
        <v>0</v>
      </c>
    </row>
    <row r="206" spans="1:8" ht="32.25" customHeight="1">
      <c r="A206" s="43" t="s">
        <v>752</v>
      </c>
      <c r="B206" s="75">
        <v>464</v>
      </c>
      <c r="C206" s="69" t="s">
        <v>753</v>
      </c>
      <c r="D206" s="51" t="s">
        <v>754</v>
      </c>
      <c r="E206" s="197"/>
      <c r="F206" s="210">
        <f>F207+F208+F210</f>
        <v>82803.8</v>
      </c>
      <c r="G206" s="210">
        <f>G207+G208</f>
        <v>0</v>
      </c>
      <c r="H206" s="210">
        <f>H207+H208</f>
        <v>0</v>
      </c>
    </row>
    <row r="207" spans="1:8" ht="36" customHeight="1">
      <c r="A207" s="44" t="s">
        <v>992</v>
      </c>
      <c r="B207" s="75">
        <v>464</v>
      </c>
      <c r="C207" s="69" t="s">
        <v>753</v>
      </c>
      <c r="D207" s="51" t="s">
        <v>754</v>
      </c>
      <c r="E207" s="197" t="s">
        <v>319</v>
      </c>
      <c r="F207" s="210">
        <v>2000</v>
      </c>
      <c r="G207" s="210">
        <v>0</v>
      </c>
      <c r="H207" s="210"/>
    </row>
    <row r="208" spans="1:8" ht="21.75" customHeight="1">
      <c r="A208" s="44" t="s">
        <v>894</v>
      </c>
      <c r="B208" s="75">
        <v>464</v>
      </c>
      <c r="C208" s="69" t="s">
        <v>753</v>
      </c>
      <c r="D208" s="51" t="s">
        <v>754</v>
      </c>
      <c r="E208" s="197" t="s">
        <v>319</v>
      </c>
      <c r="F208" s="210">
        <v>15000</v>
      </c>
      <c r="G208" s="210">
        <v>0</v>
      </c>
      <c r="H208" s="210">
        <v>0</v>
      </c>
    </row>
    <row r="209" spans="1:9" ht="29.25" customHeight="1">
      <c r="A209" s="312" t="s">
        <v>1124</v>
      </c>
      <c r="B209" s="73">
        <v>464</v>
      </c>
      <c r="C209" s="114" t="s">
        <v>1126</v>
      </c>
      <c r="D209" s="72" t="s">
        <v>1123</v>
      </c>
      <c r="E209" s="197"/>
      <c r="F209" s="212">
        <f>F210</f>
        <v>65803.8</v>
      </c>
      <c r="G209" s="210"/>
      <c r="H209" s="210"/>
    </row>
    <row r="210" spans="1:9" ht="27.75" customHeight="1">
      <c r="A210" s="44" t="s">
        <v>999</v>
      </c>
      <c r="B210" s="75">
        <v>464</v>
      </c>
      <c r="C210" s="69" t="s">
        <v>1126</v>
      </c>
      <c r="D210" s="51" t="s">
        <v>1123</v>
      </c>
      <c r="E210" s="197" t="s">
        <v>319</v>
      </c>
      <c r="F210" s="210">
        <v>65803.8</v>
      </c>
      <c r="G210" s="210"/>
      <c r="H210" s="210"/>
    </row>
    <row r="211" spans="1:9" ht="29.25" customHeight="1">
      <c r="A211" s="43" t="s">
        <v>509</v>
      </c>
      <c r="B211" s="73">
        <v>466</v>
      </c>
      <c r="C211" s="98"/>
      <c r="D211" s="51"/>
      <c r="E211" s="197"/>
      <c r="F211" s="61">
        <f>F212+F224+F240+F243+F250+F257+F221+F246</f>
        <v>171227</v>
      </c>
      <c r="G211" s="61">
        <f>G212+G224+G240+G243+G250+G257+G221+G246</f>
        <v>79783.200000000012</v>
      </c>
      <c r="H211" s="61">
        <f>H212+H224+H240+H243+H250+H257+H221+H246</f>
        <v>82341.5</v>
      </c>
    </row>
    <row r="212" spans="1:9" ht="32.25" customHeight="1">
      <c r="A212" s="43" t="s">
        <v>206</v>
      </c>
      <c r="B212" s="73">
        <v>466</v>
      </c>
      <c r="C212" s="97" t="s">
        <v>207</v>
      </c>
      <c r="D212" s="72"/>
      <c r="E212" s="197"/>
      <c r="F212" s="61">
        <f>SUM(F213)</f>
        <v>138947.70000000001</v>
      </c>
      <c r="G212" s="61">
        <f>SUM(G213)</f>
        <v>52741.8</v>
      </c>
      <c r="H212" s="61">
        <f>SUM(H213)</f>
        <v>54077.8</v>
      </c>
    </row>
    <row r="213" spans="1:9" ht="39" customHeight="1">
      <c r="A213" s="43" t="s">
        <v>1035</v>
      </c>
      <c r="B213" s="73">
        <v>466</v>
      </c>
      <c r="C213" s="97" t="s">
        <v>207</v>
      </c>
      <c r="D213" s="72" t="s">
        <v>421</v>
      </c>
      <c r="E213" s="197"/>
      <c r="F213" s="61">
        <f>SUM(F215,F217,F219)</f>
        <v>138947.70000000001</v>
      </c>
      <c r="G213" s="61">
        <f>SUM(G215,G217,G219)</f>
        <v>52741.8</v>
      </c>
      <c r="H213" s="61">
        <f>SUM(H215,H217,H219)</f>
        <v>54077.8</v>
      </c>
    </row>
    <row r="214" spans="1:9" ht="33.75" customHeight="1">
      <c r="A214" s="103" t="s">
        <v>697</v>
      </c>
      <c r="B214" s="75">
        <v>466</v>
      </c>
      <c r="C214" s="98" t="s">
        <v>207</v>
      </c>
      <c r="D214" s="51" t="s">
        <v>578</v>
      </c>
      <c r="E214" s="197"/>
      <c r="F214" s="61">
        <f>SUM(F215,F217)</f>
        <v>25730</v>
      </c>
      <c r="G214" s="61">
        <f>SUM(G215,G217)</f>
        <v>26758</v>
      </c>
      <c r="H214" s="61">
        <f>SUM(H215,H217)</f>
        <v>28094</v>
      </c>
      <c r="I214" s="58"/>
    </row>
    <row r="215" spans="1:9" ht="30" customHeight="1">
      <c r="A215" s="103" t="s">
        <v>577</v>
      </c>
      <c r="B215" s="75">
        <v>466</v>
      </c>
      <c r="C215" s="98" t="s">
        <v>207</v>
      </c>
      <c r="D215" s="51" t="s">
        <v>579</v>
      </c>
      <c r="E215" s="197"/>
      <c r="F215" s="198">
        <f>SUM(F216)</f>
        <v>22230</v>
      </c>
      <c r="G215" s="198">
        <f>SUM(G216)</f>
        <v>24258</v>
      </c>
      <c r="H215" s="198">
        <f>SUM(H216)</f>
        <v>25594</v>
      </c>
    </row>
    <row r="216" spans="1:9" ht="41.25" customHeight="1">
      <c r="A216" s="44" t="s">
        <v>320</v>
      </c>
      <c r="B216" s="75">
        <v>466</v>
      </c>
      <c r="C216" s="98" t="s">
        <v>207</v>
      </c>
      <c r="D216" s="51" t="s">
        <v>579</v>
      </c>
      <c r="E216" s="197" t="s">
        <v>319</v>
      </c>
      <c r="F216" s="198">
        <v>22230</v>
      </c>
      <c r="G216" s="198">
        <v>24258</v>
      </c>
      <c r="H216" s="198">
        <v>25594</v>
      </c>
    </row>
    <row r="217" spans="1:9" ht="22.5" customHeight="1">
      <c r="A217" s="44" t="s">
        <v>18</v>
      </c>
      <c r="B217" s="75">
        <v>466</v>
      </c>
      <c r="C217" s="98" t="s">
        <v>207</v>
      </c>
      <c r="D217" s="51" t="s">
        <v>628</v>
      </c>
      <c r="E217" s="197"/>
      <c r="F217" s="198">
        <f>F218</f>
        <v>3500</v>
      </c>
      <c r="G217" s="198">
        <f>G218</f>
        <v>2500</v>
      </c>
      <c r="H217" s="198">
        <f>H218</f>
        <v>2500</v>
      </c>
    </row>
    <row r="218" spans="1:9" ht="31.5" customHeight="1">
      <c r="A218" s="44" t="s">
        <v>320</v>
      </c>
      <c r="B218" s="75">
        <v>466</v>
      </c>
      <c r="C218" s="98" t="s">
        <v>207</v>
      </c>
      <c r="D218" s="51" t="s">
        <v>628</v>
      </c>
      <c r="E218" s="197" t="s">
        <v>319</v>
      </c>
      <c r="F218" s="198">
        <v>3500</v>
      </c>
      <c r="G218" s="198">
        <v>2500</v>
      </c>
      <c r="H218" s="198">
        <v>2500</v>
      </c>
    </row>
    <row r="219" spans="1:9" ht="44.25" customHeight="1">
      <c r="A219" s="44" t="s">
        <v>757</v>
      </c>
      <c r="B219" s="75">
        <v>466</v>
      </c>
      <c r="C219" s="98" t="s">
        <v>207</v>
      </c>
      <c r="D219" s="51" t="s">
        <v>758</v>
      </c>
      <c r="E219" s="197" t="s">
        <v>319</v>
      </c>
      <c r="F219" s="198">
        <v>113217.7</v>
      </c>
      <c r="G219" s="198">
        <v>25983.8</v>
      </c>
      <c r="H219" s="198">
        <v>25983.8</v>
      </c>
    </row>
    <row r="220" spans="1:9" ht="51.75" hidden="1" customHeight="1">
      <c r="A220" s="102" t="s">
        <v>1041</v>
      </c>
      <c r="B220" s="73">
        <v>466</v>
      </c>
      <c r="C220" s="97" t="s">
        <v>486</v>
      </c>
      <c r="D220" s="72" t="s">
        <v>419</v>
      </c>
      <c r="E220" s="197"/>
      <c r="F220" s="61">
        <f t="shared" ref="F220:H222" si="29">F221</f>
        <v>0</v>
      </c>
      <c r="G220" s="61">
        <f t="shared" si="29"/>
        <v>0</v>
      </c>
      <c r="H220" s="61">
        <f t="shared" si="29"/>
        <v>0</v>
      </c>
    </row>
    <row r="221" spans="1:9" ht="33" hidden="1" customHeight="1">
      <c r="A221" s="43" t="s">
        <v>563</v>
      </c>
      <c r="B221" s="73">
        <v>466</v>
      </c>
      <c r="C221" s="97" t="s">
        <v>486</v>
      </c>
      <c r="D221" s="72" t="s">
        <v>907</v>
      </c>
      <c r="E221" s="197"/>
      <c r="F221" s="61">
        <f t="shared" si="29"/>
        <v>0</v>
      </c>
      <c r="G221" s="61">
        <f t="shared" si="29"/>
        <v>0</v>
      </c>
      <c r="H221" s="61">
        <f t="shared" si="29"/>
        <v>0</v>
      </c>
    </row>
    <row r="222" spans="1:9" ht="25.5" hidden="1" customHeight="1">
      <c r="A222" s="45" t="s">
        <v>906</v>
      </c>
      <c r="B222" s="75">
        <v>466</v>
      </c>
      <c r="C222" s="98" t="s">
        <v>486</v>
      </c>
      <c r="D222" s="51" t="s">
        <v>908</v>
      </c>
      <c r="E222" s="197"/>
      <c r="F222" s="198">
        <f t="shared" si="29"/>
        <v>0</v>
      </c>
      <c r="G222" s="198">
        <f t="shared" si="29"/>
        <v>0</v>
      </c>
      <c r="H222" s="198">
        <f t="shared" si="29"/>
        <v>0</v>
      </c>
    </row>
    <row r="223" spans="1:9" ht="33" hidden="1" customHeight="1">
      <c r="A223" s="45" t="s">
        <v>320</v>
      </c>
      <c r="B223" s="75">
        <v>466</v>
      </c>
      <c r="C223" s="98" t="s">
        <v>486</v>
      </c>
      <c r="D223" s="51" t="s">
        <v>908</v>
      </c>
      <c r="E223" s="197" t="s">
        <v>319</v>
      </c>
      <c r="F223" s="198">
        <v>0</v>
      </c>
      <c r="G223" s="198"/>
      <c r="H223" s="198"/>
    </row>
    <row r="224" spans="1:9" ht="27.75" customHeight="1">
      <c r="A224" s="43" t="s">
        <v>875</v>
      </c>
      <c r="B224" s="75">
        <v>466</v>
      </c>
      <c r="C224" s="97" t="s">
        <v>513</v>
      </c>
      <c r="D224" s="51"/>
      <c r="E224" s="197"/>
      <c r="F224" s="61">
        <f>F225+F232</f>
        <v>5000</v>
      </c>
      <c r="G224" s="61">
        <f>G225+G232</f>
        <v>1000</v>
      </c>
      <c r="H224" s="61">
        <f>H225+H232</f>
        <v>1000</v>
      </c>
    </row>
    <row r="225" spans="1:8" ht="19.5" hidden="1" customHeight="1">
      <c r="A225" s="43" t="s">
        <v>143</v>
      </c>
      <c r="B225" s="75">
        <v>466</v>
      </c>
      <c r="C225" s="72" t="s">
        <v>142</v>
      </c>
      <c r="D225" s="51"/>
      <c r="E225" s="197"/>
      <c r="F225" s="61">
        <f>F226</f>
        <v>0</v>
      </c>
      <c r="G225" s="61">
        <f t="shared" ref="G225:H225" si="30">G226</f>
        <v>0</v>
      </c>
      <c r="H225" s="61">
        <f t="shared" si="30"/>
        <v>0</v>
      </c>
    </row>
    <row r="226" spans="1:8" ht="48" hidden="1" customHeight="1">
      <c r="A226" s="43" t="s">
        <v>671</v>
      </c>
      <c r="B226" s="75">
        <v>466</v>
      </c>
      <c r="C226" s="72" t="s">
        <v>142</v>
      </c>
      <c r="D226" s="72" t="s">
        <v>672</v>
      </c>
      <c r="E226" s="197"/>
      <c r="F226" s="61">
        <f t="shared" ref="F226:H228" si="31">SUM(F227)</f>
        <v>0</v>
      </c>
      <c r="G226" s="61">
        <f t="shared" si="31"/>
        <v>0</v>
      </c>
      <c r="H226" s="61">
        <f t="shared" si="31"/>
        <v>0</v>
      </c>
    </row>
    <row r="227" spans="1:8" ht="41.25" hidden="1" customHeight="1">
      <c r="A227" s="44" t="s">
        <v>673</v>
      </c>
      <c r="B227" s="75">
        <v>466</v>
      </c>
      <c r="C227" s="51" t="s">
        <v>142</v>
      </c>
      <c r="D227" s="51" t="s">
        <v>674</v>
      </c>
      <c r="E227" s="197"/>
      <c r="F227" s="198">
        <f t="shared" si="31"/>
        <v>0</v>
      </c>
      <c r="G227" s="198">
        <f t="shared" si="31"/>
        <v>0</v>
      </c>
      <c r="H227" s="198">
        <f t="shared" si="31"/>
        <v>0</v>
      </c>
    </row>
    <row r="228" spans="1:8" ht="24.75" hidden="1" customHeight="1">
      <c r="A228" s="100" t="s">
        <v>675</v>
      </c>
      <c r="B228" s="75">
        <v>466</v>
      </c>
      <c r="C228" s="51" t="s">
        <v>142</v>
      </c>
      <c r="D228" s="51" t="s">
        <v>676</v>
      </c>
      <c r="E228" s="197"/>
      <c r="F228" s="198">
        <f t="shared" si="31"/>
        <v>0</v>
      </c>
      <c r="G228" s="198">
        <f t="shared" si="31"/>
        <v>0</v>
      </c>
      <c r="H228" s="198">
        <f t="shared" si="31"/>
        <v>0</v>
      </c>
    </row>
    <row r="229" spans="1:8" ht="31.5" hidden="1" customHeight="1">
      <c r="A229" s="44" t="s">
        <v>719</v>
      </c>
      <c r="B229" s="75">
        <v>466</v>
      </c>
      <c r="C229" s="51" t="s">
        <v>142</v>
      </c>
      <c r="D229" s="51" t="s">
        <v>676</v>
      </c>
      <c r="E229" s="197" t="s">
        <v>755</v>
      </c>
      <c r="F229" s="198">
        <v>0</v>
      </c>
      <c r="G229" s="198">
        <v>0</v>
      </c>
      <c r="H229" s="198">
        <v>0</v>
      </c>
    </row>
    <row r="230" spans="1:8" ht="23.25" hidden="1" customHeight="1">
      <c r="A230" s="45" t="s">
        <v>938</v>
      </c>
      <c r="B230" s="75">
        <v>466</v>
      </c>
      <c r="C230" s="69" t="s">
        <v>939</v>
      </c>
      <c r="D230" s="51" t="s">
        <v>940</v>
      </c>
      <c r="E230" s="197"/>
      <c r="F230" s="198"/>
      <c r="G230" s="198"/>
      <c r="H230" s="198"/>
    </row>
    <row r="231" spans="1:8" ht="31.5" hidden="1" customHeight="1">
      <c r="A231" s="45" t="s">
        <v>320</v>
      </c>
      <c r="B231" s="75">
        <v>466</v>
      </c>
      <c r="C231" s="69" t="s">
        <v>939</v>
      </c>
      <c r="D231" s="51" t="s">
        <v>940</v>
      </c>
      <c r="E231" s="197" t="s">
        <v>755</v>
      </c>
      <c r="F231" s="198"/>
      <c r="G231" s="198"/>
      <c r="H231" s="198"/>
    </row>
    <row r="232" spans="1:8" ht="24.75" customHeight="1">
      <c r="A232" s="43" t="s">
        <v>763</v>
      </c>
      <c r="B232" s="73">
        <v>466</v>
      </c>
      <c r="C232" s="114" t="s">
        <v>753</v>
      </c>
      <c r="D232" s="51"/>
      <c r="E232" s="197"/>
      <c r="F232" s="61">
        <f>F233+F235</f>
        <v>5000</v>
      </c>
      <c r="G232" s="61">
        <f>G233+G235</f>
        <v>1000</v>
      </c>
      <c r="H232" s="61">
        <f>H233+H235</f>
        <v>1000</v>
      </c>
    </row>
    <row r="233" spans="1:8" ht="28.5" customHeight="1">
      <c r="A233" s="45" t="s">
        <v>354</v>
      </c>
      <c r="B233" s="75">
        <v>466</v>
      </c>
      <c r="C233" s="69" t="s">
        <v>753</v>
      </c>
      <c r="D233" s="51" t="s">
        <v>687</v>
      </c>
      <c r="E233" s="197"/>
      <c r="F233" s="198">
        <f>F234</f>
        <v>5000</v>
      </c>
      <c r="G233" s="198">
        <f>G234</f>
        <v>1000</v>
      </c>
      <c r="H233" s="198">
        <f>H234</f>
        <v>1000</v>
      </c>
    </row>
    <row r="234" spans="1:8" ht="32.25" customHeight="1">
      <c r="A234" s="44" t="s">
        <v>320</v>
      </c>
      <c r="B234" s="75">
        <v>466</v>
      </c>
      <c r="C234" s="69" t="s">
        <v>753</v>
      </c>
      <c r="D234" s="51" t="s">
        <v>687</v>
      </c>
      <c r="E234" s="197" t="s">
        <v>319</v>
      </c>
      <c r="F234" s="198">
        <v>5000</v>
      </c>
      <c r="G234" s="198">
        <v>1000</v>
      </c>
      <c r="H234" s="198">
        <v>1000</v>
      </c>
    </row>
    <row r="235" spans="1:8" ht="47.25" hidden="1" customHeight="1">
      <c r="A235" s="43" t="s">
        <v>1034</v>
      </c>
      <c r="B235" s="73">
        <v>466</v>
      </c>
      <c r="C235" s="114" t="s">
        <v>753</v>
      </c>
      <c r="D235" s="72" t="s">
        <v>901</v>
      </c>
      <c r="E235" s="197"/>
      <c r="F235" s="61">
        <f>F238+F239</f>
        <v>0</v>
      </c>
      <c r="G235" s="61">
        <f>G238+G239</f>
        <v>0</v>
      </c>
      <c r="H235" s="61">
        <f>H238+H239</f>
        <v>0</v>
      </c>
    </row>
    <row r="236" spans="1:8" ht="33" hidden="1" customHeight="1">
      <c r="A236" s="43" t="s">
        <v>899</v>
      </c>
      <c r="B236" s="73">
        <v>466</v>
      </c>
      <c r="C236" s="72" t="s">
        <v>762</v>
      </c>
      <c r="D236" s="72" t="s">
        <v>898</v>
      </c>
      <c r="E236" s="197"/>
      <c r="F236" s="61">
        <f>F237</f>
        <v>0</v>
      </c>
      <c r="G236" s="61">
        <f>G237</f>
        <v>0</v>
      </c>
      <c r="H236" s="61">
        <f>H237</f>
        <v>0</v>
      </c>
    </row>
    <row r="237" spans="1:8" ht="29.25" hidden="1" customHeight="1">
      <c r="A237" s="44" t="s">
        <v>900</v>
      </c>
      <c r="B237" s="75">
        <v>466</v>
      </c>
      <c r="C237" s="69" t="s">
        <v>753</v>
      </c>
      <c r="D237" s="51" t="s">
        <v>897</v>
      </c>
      <c r="E237" s="197"/>
      <c r="F237" s="198">
        <f>F238+F239</f>
        <v>0</v>
      </c>
      <c r="G237" s="198">
        <f>G238+G239</f>
        <v>0</v>
      </c>
      <c r="H237" s="198">
        <f>H238+H239</f>
        <v>0</v>
      </c>
    </row>
    <row r="238" spans="1:8" ht="29.25" hidden="1" customHeight="1">
      <c r="A238" s="44" t="s">
        <v>893</v>
      </c>
      <c r="B238" s="75">
        <v>466</v>
      </c>
      <c r="C238" s="69" t="s">
        <v>753</v>
      </c>
      <c r="D238" s="51" t="s">
        <v>876</v>
      </c>
      <c r="E238" s="197" t="s">
        <v>319</v>
      </c>
      <c r="F238" s="198"/>
      <c r="G238" s="198"/>
      <c r="H238" s="198"/>
    </row>
    <row r="239" spans="1:8" ht="29.25" hidden="1" customHeight="1">
      <c r="A239" s="44" t="s">
        <v>892</v>
      </c>
      <c r="B239" s="75">
        <v>466</v>
      </c>
      <c r="C239" s="69" t="s">
        <v>753</v>
      </c>
      <c r="D239" s="51" t="s">
        <v>877</v>
      </c>
      <c r="E239" s="197" t="s">
        <v>319</v>
      </c>
      <c r="F239" s="198">
        <v>0</v>
      </c>
      <c r="G239" s="198">
        <v>0</v>
      </c>
      <c r="H239" s="198">
        <v>0</v>
      </c>
    </row>
    <row r="240" spans="1:8" ht="30.75" customHeight="1">
      <c r="A240" s="47" t="s">
        <v>455</v>
      </c>
      <c r="B240" s="73">
        <v>466</v>
      </c>
      <c r="C240" s="69"/>
      <c r="D240" s="51"/>
      <c r="E240" s="197"/>
      <c r="F240" s="61">
        <f t="shared" ref="F240:H241" si="32">F241</f>
        <v>0</v>
      </c>
      <c r="G240" s="61">
        <f t="shared" si="32"/>
        <v>0</v>
      </c>
      <c r="H240" s="61">
        <f t="shared" si="32"/>
        <v>0</v>
      </c>
    </row>
    <row r="241" spans="1:8" ht="33.75" customHeight="1">
      <c r="A241" s="45" t="s">
        <v>354</v>
      </c>
      <c r="B241" s="75">
        <v>466</v>
      </c>
      <c r="C241" s="69" t="s">
        <v>864</v>
      </c>
      <c r="D241" s="51" t="s">
        <v>687</v>
      </c>
      <c r="E241" s="197"/>
      <c r="F241" s="198">
        <f t="shared" si="32"/>
        <v>0</v>
      </c>
      <c r="G241" s="198">
        <f t="shared" si="32"/>
        <v>0</v>
      </c>
      <c r="H241" s="198">
        <f t="shared" si="32"/>
        <v>0</v>
      </c>
    </row>
    <row r="242" spans="1:8" ht="36" customHeight="1">
      <c r="A242" s="45" t="s">
        <v>320</v>
      </c>
      <c r="B242" s="75">
        <v>466</v>
      </c>
      <c r="C242" s="69" t="s">
        <v>864</v>
      </c>
      <c r="D242" s="51" t="s">
        <v>687</v>
      </c>
      <c r="E242" s="197" t="s">
        <v>319</v>
      </c>
      <c r="F242" s="198">
        <v>0</v>
      </c>
      <c r="G242" s="198">
        <v>0</v>
      </c>
      <c r="H242" s="198">
        <v>0</v>
      </c>
    </row>
    <row r="243" spans="1:8" ht="27" customHeight="1">
      <c r="A243" s="43" t="s">
        <v>453</v>
      </c>
      <c r="B243" s="73">
        <v>466</v>
      </c>
      <c r="C243" s="97" t="s">
        <v>183</v>
      </c>
      <c r="D243" s="72"/>
      <c r="E243" s="197"/>
      <c r="F243" s="61">
        <f t="shared" ref="F243:H244" si="33">F244</f>
        <v>0</v>
      </c>
      <c r="G243" s="61">
        <f t="shared" si="33"/>
        <v>0</v>
      </c>
      <c r="H243" s="61">
        <f t="shared" si="33"/>
        <v>0</v>
      </c>
    </row>
    <row r="244" spans="1:8" ht="36.75" customHeight="1">
      <c r="A244" s="45" t="s">
        <v>354</v>
      </c>
      <c r="B244" s="75">
        <v>466</v>
      </c>
      <c r="C244" s="98" t="s">
        <v>183</v>
      </c>
      <c r="D244" s="51" t="s">
        <v>687</v>
      </c>
      <c r="E244" s="197"/>
      <c r="F244" s="198">
        <f t="shared" si="33"/>
        <v>0</v>
      </c>
      <c r="G244" s="198">
        <f t="shared" si="33"/>
        <v>0</v>
      </c>
      <c r="H244" s="198">
        <f t="shared" si="33"/>
        <v>0</v>
      </c>
    </row>
    <row r="245" spans="1:8" ht="35.25" customHeight="1">
      <c r="A245" s="45" t="s">
        <v>320</v>
      </c>
      <c r="B245" s="75">
        <v>466</v>
      </c>
      <c r="C245" s="98" t="s">
        <v>183</v>
      </c>
      <c r="D245" s="51" t="s">
        <v>687</v>
      </c>
      <c r="E245" s="197" t="s">
        <v>319</v>
      </c>
      <c r="F245" s="198">
        <v>0</v>
      </c>
      <c r="G245" s="198">
        <v>0</v>
      </c>
      <c r="H245" s="198">
        <v>0</v>
      </c>
    </row>
    <row r="246" spans="1:8" ht="42" customHeight="1">
      <c r="A246" s="47" t="s">
        <v>10</v>
      </c>
      <c r="B246" s="73">
        <v>466</v>
      </c>
      <c r="C246" s="51" t="s">
        <v>184</v>
      </c>
      <c r="D246" s="72" t="s">
        <v>537</v>
      </c>
      <c r="E246" s="197"/>
      <c r="F246" s="61">
        <f>F247</f>
        <v>2888.4</v>
      </c>
      <c r="G246" s="61">
        <f>G247</f>
        <v>0</v>
      </c>
      <c r="H246" s="61">
        <f>H247</f>
        <v>0</v>
      </c>
    </row>
    <row r="247" spans="1:8" ht="30.75" customHeight="1">
      <c r="A247" s="45" t="s">
        <v>1033</v>
      </c>
      <c r="B247" s="75">
        <v>466</v>
      </c>
      <c r="C247" s="51" t="s">
        <v>184</v>
      </c>
      <c r="D247" s="51" t="s">
        <v>860</v>
      </c>
      <c r="E247" s="197"/>
      <c r="F247" s="198">
        <f>F248+F249</f>
        <v>2888.4</v>
      </c>
      <c r="G247" s="198">
        <f>G248+G249</f>
        <v>0</v>
      </c>
      <c r="H247" s="198">
        <f>H248+H249</f>
        <v>0</v>
      </c>
    </row>
    <row r="248" spans="1:8" ht="37.5" customHeight="1">
      <c r="A248" s="44" t="s">
        <v>862</v>
      </c>
      <c r="B248" s="75">
        <v>466</v>
      </c>
      <c r="C248" s="51" t="s">
        <v>184</v>
      </c>
      <c r="D248" s="51" t="s">
        <v>859</v>
      </c>
      <c r="E248" s="197" t="s">
        <v>319</v>
      </c>
      <c r="F248" s="198">
        <v>2887.4</v>
      </c>
      <c r="G248" s="198"/>
      <c r="H248" s="198"/>
    </row>
    <row r="249" spans="1:8" ht="38.25" customHeight="1">
      <c r="A249" s="44" t="s">
        <v>863</v>
      </c>
      <c r="B249" s="75">
        <v>466</v>
      </c>
      <c r="C249" s="51" t="s">
        <v>184</v>
      </c>
      <c r="D249" s="51" t="s">
        <v>861</v>
      </c>
      <c r="E249" s="197" t="s">
        <v>319</v>
      </c>
      <c r="F249" s="198">
        <v>1</v>
      </c>
      <c r="G249" s="198"/>
      <c r="H249" s="198"/>
    </row>
    <row r="250" spans="1:8" ht="27" customHeight="1">
      <c r="A250" s="43" t="s">
        <v>882</v>
      </c>
      <c r="B250" s="73">
        <v>466</v>
      </c>
      <c r="C250" s="72" t="s">
        <v>377</v>
      </c>
      <c r="D250" s="72"/>
      <c r="E250" s="197"/>
      <c r="F250" s="61">
        <f t="shared" ref="F250:H251" si="34">F251</f>
        <v>24390.9</v>
      </c>
      <c r="G250" s="61">
        <f t="shared" si="34"/>
        <v>26041.4</v>
      </c>
      <c r="H250" s="61">
        <f t="shared" si="34"/>
        <v>27263.7</v>
      </c>
    </row>
    <row r="251" spans="1:8" ht="44.25" customHeight="1">
      <c r="A251" s="43" t="s">
        <v>1032</v>
      </c>
      <c r="B251" s="115">
        <v>466</v>
      </c>
      <c r="C251" s="97" t="s">
        <v>179</v>
      </c>
      <c r="D251" s="72" t="s">
        <v>541</v>
      </c>
      <c r="E251" s="197"/>
      <c r="F251" s="61">
        <f t="shared" si="34"/>
        <v>24390.9</v>
      </c>
      <c r="G251" s="61">
        <f t="shared" si="34"/>
        <v>26041.4</v>
      </c>
      <c r="H251" s="61">
        <f t="shared" si="34"/>
        <v>27263.7</v>
      </c>
    </row>
    <row r="252" spans="1:8" ht="42" customHeight="1">
      <c r="A252" s="44" t="s">
        <v>564</v>
      </c>
      <c r="B252" s="116">
        <v>466</v>
      </c>
      <c r="C252" s="98" t="s">
        <v>179</v>
      </c>
      <c r="D252" s="51" t="s">
        <v>601</v>
      </c>
      <c r="E252" s="197"/>
      <c r="F252" s="198">
        <f>F253+F255</f>
        <v>24390.9</v>
      </c>
      <c r="G252" s="198">
        <f>G253+G255</f>
        <v>26041.4</v>
      </c>
      <c r="H252" s="198">
        <f>H253+H255</f>
        <v>27263.7</v>
      </c>
    </row>
    <row r="253" spans="1:8" ht="38.25" customHeight="1">
      <c r="A253" s="44" t="s">
        <v>16</v>
      </c>
      <c r="B253" s="116">
        <v>466</v>
      </c>
      <c r="C253" s="98" t="s">
        <v>179</v>
      </c>
      <c r="D253" s="51" t="s">
        <v>734</v>
      </c>
      <c r="E253" s="197"/>
      <c r="F253" s="198">
        <f>SUM(F254)</f>
        <v>2000</v>
      </c>
      <c r="G253" s="198">
        <f>SUM(G254)</f>
        <v>1000</v>
      </c>
      <c r="H253" s="198">
        <f>SUM(H254)</f>
        <v>1000</v>
      </c>
    </row>
    <row r="254" spans="1:8" ht="27.75" customHeight="1">
      <c r="A254" s="45" t="s">
        <v>252</v>
      </c>
      <c r="B254" s="116">
        <v>466</v>
      </c>
      <c r="C254" s="98" t="s">
        <v>179</v>
      </c>
      <c r="D254" s="51" t="s">
        <v>734</v>
      </c>
      <c r="E254" s="197" t="s">
        <v>250</v>
      </c>
      <c r="F254" s="198">
        <v>2000</v>
      </c>
      <c r="G254" s="198">
        <v>1000</v>
      </c>
      <c r="H254" s="198">
        <v>1000</v>
      </c>
    </row>
    <row r="255" spans="1:8" ht="46.5" customHeight="1">
      <c r="A255" s="52" t="s">
        <v>721</v>
      </c>
      <c r="B255" s="116">
        <v>466</v>
      </c>
      <c r="C255" s="98" t="s">
        <v>179</v>
      </c>
      <c r="D255" s="51" t="s">
        <v>878</v>
      </c>
      <c r="E255" s="197"/>
      <c r="F255" s="198">
        <f>F256</f>
        <v>22390.9</v>
      </c>
      <c r="G255" s="198">
        <f>G256</f>
        <v>25041.4</v>
      </c>
      <c r="H255" s="198">
        <f>H256</f>
        <v>26263.7</v>
      </c>
    </row>
    <row r="256" spans="1:8" ht="32.25" customHeight="1">
      <c r="A256" s="45" t="s">
        <v>252</v>
      </c>
      <c r="B256" s="116">
        <v>466</v>
      </c>
      <c r="C256" s="98" t="s">
        <v>179</v>
      </c>
      <c r="D256" s="51" t="s">
        <v>878</v>
      </c>
      <c r="E256" s="197" t="s">
        <v>250</v>
      </c>
      <c r="F256" s="198">
        <v>22390.9</v>
      </c>
      <c r="G256" s="198">
        <v>25041.4</v>
      </c>
      <c r="H256" s="198">
        <v>26263.7</v>
      </c>
    </row>
    <row r="257" spans="1:8" ht="24" hidden="1" customHeight="1">
      <c r="A257" s="43" t="s">
        <v>178</v>
      </c>
      <c r="B257" s="72" t="s">
        <v>865</v>
      </c>
      <c r="C257" s="72" t="s">
        <v>866</v>
      </c>
      <c r="D257" s="72"/>
      <c r="E257" s="197"/>
      <c r="F257" s="61">
        <f t="shared" ref="F257:H258" si="35">F258</f>
        <v>0</v>
      </c>
      <c r="G257" s="61">
        <f>G258</f>
        <v>0</v>
      </c>
      <c r="H257" s="61">
        <f t="shared" si="35"/>
        <v>0</v>
      </c>
    </row>
    <row r="258" spans="1:8" ht="29.25" hidden="1" customHeight="1">
      <c r="A258" s="45" t="s">
        <v>354</v>
      </c>
      <c r="B258" s="75">
        <v>466</v>
      </c>
      <c r="C258" s="51" t="s">
        <v>866</v>
      </c>
      <c r="D258" s="51" t="s">
        <v>687</v>
      </c>
      <c r="E258" s="197"/>
      <c r="F258" s="198">
        <f t="shared" si="35"/>
        <v>0</v>
      </c>
      <c r="G258" s="198">
        <f t="shared" si="35"/>
        <v>0</v>
      </c>
      <c r="H258" s="198">
        <f t="shared" si="35"/>
        <v>0</v>
      </c>
    </row>
    <row r="259" spans="1:8" ht="30" hidden="1" customHeight="1">
      <c r="A259" s="45" t="s">
        <v>320</v>
      </c>
      <c r="B259" s="75">
        <v>466</v>
      </c>
      <c r="C259" s="51" t="s">
        <v>866</v>
      </c>
      <c r="D259" s="51" t="s">
        <v>687</v>
      </c>
      <c r="E259" s="197" t="s">
        <v>319</v>
      </c>
      <c r="F259" s="198">
        <v>0</v>
      </c>
      <c r="G259" s="198"/>
      <c r="H259" s="198"/>
    </row>
    <row r="260" spans="1:8" ht="24.95" customHeight="1">
      <c r="A260" s="111" t="s">
        <v>515</v>
      </c>
      <c r="B260" s="115">
        <v>475</v>
      </c>
      <c r="C260" s="98"/>
      <c r="D260" s="51"/>
      <c r="E260" s="197"/>
      <c r="F260" s="61">
        <f>SUM(F261,F315,F321)</f>
        <v>645671.89999999991</v>
      </c>
      <c r="G260" s="61">
        <f>SUM(G261,G315,G321)</f>
        <v>556670.60000000009</v>
      </c>
      <c r="H260" s="61">
        <f>SUM(H261,H315,H321)</f>
        <v>545784.10000000009</v>
      </c>
    </row>
    <row r="261" spans="1:8" ht="32.25" customHeight="1">
      <c r="A261" s="101" t="s">
        <v>269</v>
      </c>
      <c r="B261" s="115">
        <v>475</v>
      </c>
      <c r="C261" s="97" t="s">
        <v>268</v>
      </c>
      <c r="D261" s="72"/>
      <c r="E261" s="197"/>
      <c r="F261" s="61">
        <f>SUM(F262,F274,F303,F291)</f>
        <v>639784.69999999995</v>
      </c>
      <c r="G261" s="61">
        <f>SUM(G262,G274,G303,G291)</f>
        <v>553670.60000000009</v>
      </c>
      <c r="H261" s="61">
        <f>SUM(H262,H274,H303,H291)</f>
        <v>542784.10000000009</v>
      </c>
    </row>
    <row r="262" spans="1:8" ht="24.95" customHeight="1">
      <c r="A262" s="43" t="s">
        <v>454</v>
      </c>
      <c r="B262" s="115">
        <v>475</v>
      </c>
      <c r="C262" s="97" t="s">
        <v>516</v>
      </c>
      <c r="D262" s="72"/>
      <c r="E262" s="197"/>
      <c r="F262" s="61">
        <f t="shared" ref="F262:H264" si="36">SUM(F263)</f>
        <v>199539</v>
      </c>
      <c r="G262" s="61">
        <f t="shared" si="36"/>
        <v>159525</v>
      </c>
      <c r="H262" s="61">
        <f t="shared" si="36"/>
        <v>155727</v>
      </c>
    </row>
    <row r="263" spans="1:8" ht="39.75" customHeight="1">
      <c r="A263" s="101" t="s">
        <v>1026</v>
      </c>
      <c r="B263" s="115">
        <v>475</v>
      </c>
      <c r="C263" s="97" t="s">
        <v>516</v>
      </c>
      <c r="D263" s="72" t="s">
        <v>424</v>
      </c>
      <c r="E263" s="197"/>
      <c r="F263" s="61">
        <f t="shared" si="36"/>
        <v>199539</v>
      </c>
      <c r="G263" s="61">
        <f t="shared" si="36"/>
        <v>159525</v>
      </c>
      <c r="H263" s="61">
        <f t="shared" si="36"/>
        <v>155727</v>
      </c>
    </row>
    <row r="264" spans="1:8" ht="27.75" customHeight="1">
      <c r="A264" s="99" t="s">
        <v>17</v>
      </c>
      <c r="B264" s="115">
        <v>475</v>
      </c>
      <c r="C264" s="97" t="s">
        <v>516</v>
      </c>
      <c r="D264" s="72" t="s">
        <v>425</v>
      </c>
      <c r="E264" s="197"/>
      <c r="F264" s="61">
        <f t="shared" si="36"/>
        <v>199539</v>
      </c>
      <c r="G264" s="61">
        <f t="shared" si="36"/>
        <v>159525</v>
      </c>
      <c r="H264" s="61">
        <f t="shared" si="36"/>
        <v>155727</v>
      </c>
    </row>
    <row r="265" spans="1:8" ht="35.25" customHeight="1">
      <c r="A265" s="100" t="s">
        <v>566</v>
      </c>
      <c r="B265" s="116">
        <v>475</v>
      </c>
      <c r="C265" s="98" t="s">
        <v>516</v>
      </c>
      <c r="D265" s="51" t="s">
        <v>589</v>
      </c>
      <c r="E265" s="197"/>
      <c r="F265" s="198">
        <f>SUM(F266,F269)</f>
        <v>199539</v>
      </c>
      <c r="G265" s="198">
        <f>SUM(G266,G269)</f>
        <v>159525</v>
      </c>
      <c r="H265" s="198">
        <f>SUM(H266,H269)</f>
        <v>155727</v>
      </c>
    </row>
    <row r="266" spans="1:8" ht="79.5" customHeight="1">
      <c r="A266" s="100" t="s">
        <v>433</v>
      </c>
      <c r="B266" s="116">
        <v>475</v>
      </c>
      <c r="C266" s="98" t="s">
        <v>516</v>
      </c>
      <c r="D266" s="51" t="s">
        <v>590</v>
      </c>
      <c r="E266" s="197"/>
      <c r="F266" s="62">
        <f>F267+F268</f>
        <v>133004</v>
      </c>
      <c r="G266" s="62">
        <f>G267+G268</f>
        <v>102500</v>
      </c>
      <c r="H266" s="62">
        <f>H267+H268</f>
        <v>105520</v>
      </c>
    </row>
    <row r="267" spans="1:8" ht="24" customHeight="1">
      <c r="A267" s="45" t="s">
        <v>756</v>
      </c>
      <c r="B267" s="116">
        <v>475</v>
      </c>
      <c r="C267" s="98" t="s">
        <v>516</v>
      </c>
      <c r="D267" s="51" t="s">
        <v>590</v>
      </c>
      <c r="E267" s="197" t="s">
        <v>709</v>
      </c>
      <c r="F267" s="62">
        <v>131661</v>
      </c>
      <c r="G267" s="62">
        <v>101465</v>
      </c>
      <c r="H267" s="62">
        <v>104454</v>
      </c>
    </row>
    <row r="268" spans="1:8" ht="24" customHeight="1">
      <c r="A268" s="45" t="s">
        <v>246</v>
      </c>
      <c r="B268" s="116">
        <v>475</v>
      </c>
      <c r="C268" s="98" t="s">
        <v>516</v>
      </c>
      <c r="D268" s="51" t="s">
        <v>765</v>
      </c>
      <c r="E268" s="197" t="s">
        <v>709</v>
      </c>
      <c r="F268" s="62">
        <v>1343</v>
      </c>
      <c r="G268" s="62">
        <v>1035</v>
      </c>
      <c r="H268" s="62">
        <v>1066</v>
      </c>
    </row>
    <row r="269" spans="1:8" ht="45.75" customHeight="1">
      <c r="A269" s="100" t="s">
        <v>520</v>
      </c>
      <c r="B269" s="116">
        <v>475</v>
      </c>
      <c r="C269" s="98" t="s">
        <v>516</v>
      </c>
      <c r="D269" s="51" t="s">
        <v>591</v>
      </c>
      <c r="E269" s="197"/>
      <c r="F269" s="198">
        <f>F270+F271+F273+F272</f>
        <v>66535</v>
      </c>
      <c r="G269" s="198">
        <f t="shared" ref="G269:H269" si="37">G270+G271+G273+G272</f>
        <v>57025</v>
      </c>
      <c r="H269" s="198">
        <f t="shared" si="37"/>
        <v>50207</v>
      </c>
    </row>
    <row r="270" spans="1:8" ht="23.25" customHeight="1">
      <c r="A270" s="45" t="s">
        <v>756</v>
      </c>
      <c r="B270" s="69">
        <v>475</v>
      </c>
      <c r="C270" s="69" t="s">
        <v>657</v>
      </c>
      <c r="D270" s="51" t="s">
        <v>591</v>
      </c>
      <c r="E270" s="197" t="s">
        <v>709</v>
      </c>
      <c r="F270" s="198">
        <v>37112</v>
      </c>
      <c r="G270" s="198">
        <v>40486</v>
      </c>
      <c r="H270" s="198">
        <v>40486</v>
      </c>
    </row>
    <row r="271" spans="1:8" ht="26.25" customHeight="1">
      <c r="A271" s="45" t="s">
        <v>246</v>
      </c>
      <c r="B271" s="69">
        <v>475</v>
      </c>
      <c r="C271" s="69" t="s">
        <v>657</v>
      </c>
      <c r="D271" s="51" t="s">
        <v>635</v>
      </c>
      <c r="E271" s="197" t="s">
        <v>709</v>
      </c>
      <c r="F271" s="198">
        <v>4990</v>
      </c>
      <c r="G271" s="198">
        <v>4990</v>
      </c>
      <c r="H271" s="198"/>
    </row>
    <row r="272" spans="1:8" ht="26.25" customHeight="1">
      <c r="A272" s="45"/>
      <c r="B272" s="69"/>
      <c r="C272" s="69"/>
      <c r="D272" s="51"/>
      <c r="E272" s="197" t="s">
        <v>990</v>
      </c>
      <c r="F272" s="198">
        <v>12133</v>
      </c>
      <c r="G272" s="198">
        <v>11549</v>
      </c>
      <c r="H272" s="198">
        <v>9721</v>
      </c>
    </row>
    <row r="273" spans="1:8" ht="25.5" customHeight="1">
      <c r="A273" s="45" t="s">
        <v>886</v>
      </c>
      <c r="B273" s="69">
        <v>475</v>
      </c>
      <c r="C273" s="69" t="s">
        <v>657</v>
      </c>
      <c r="D273" s="51" t="s">
        <v>885</v>
      </c>
      <c r="E273" s="197" t="s">
        <v>709</v>
      </c>
      <c r="F273" s="198">
        <v>12300</v>
      </c>
      <c r="G273" s="198"/>
      <c r="H273" s="198"/>
    </row>
    <row r="274" spans="1:8" ht="27" customHeight="1">
      <c r="A274" s="47" t="s">
        <v>455</v>
      </c>
      <c r="B274" s="115">
        <v>475</v>
      </c>
      <c r="C274" s="97" t="s">
        <v>517</v>
      </c>
      <c r="D274" s="72"/>
      <c r="E274" s="197"/>
      <c r="F274" s="61">
        <f t="shared" ref="F274:H275" si="38">SUM(F275)</f>
        <v>379037.7</v>
      </c>
      <c r="G274" s="61">
        <f t="shared" si="38"/>
        <v>328352.60000000003</v>
      </c>
      <c r="H274" s="61">
        <f t="shared" si="38"/>
        <v>321264.10000000003</v>
      </c>
    </row>
    <row r="275" spans="1:8" ht="27.75" customHeight="1">
      <c r="A275" s="47" t="s">
        <v>329</v>
      </c>
      <c r="B275" s="115">
        <v>475</v>
      </c>
      <c r="C275" s="97" t="s">
        <v>517</v>
      </c>
      <c r="D275" s="72" t="s">
        <v>528</v>
      </c>
      <c r="E275" s="197"/>
      <c r="F275" s="61">
        <f t="shared" si="38"/>
        <v>379037.7</v>
      </c>
      <c r="G275" s="61">
        <f t="shared" si="38"/>
        <v>328352.60000000003</v>
      </c>
      <c r="H275" s="61">
        <f t="shared" si="38"/>
        <v>321264.10000000003</v>
      </c>
    </row>
    <row r="276" spans="1:8" ht="44.25" customHeight="1">
      <c r="A276" s="100" t="s">
        <v>567</v>
      </c>
      <c r="B276" s="116">
        <v>475</v>
      </c>
      <c r="C276" s="98" t="s">
        <v>517</v>
      </c>
      <c r="D276" s="51" t="s">
        <v>592</v>
      </c>
      <c r="E276" s="197"/>
      <c r="F276" s="198">
        <f>SUM(F277,F280)+F285+F286+F287+F288+F289+F290</f>
        <v>379037.7</v>
      </c>
      <c r="G276" s="198">
        <f t="shared" ref="G276:H276" si="39">SUM(G277,G280)+G285+G286+G287+G288+G289+G290</f>
        <v>328352.60000000003</v>
      </c>
      <c r="H276" s="198">
        <f t="shared" si="39"/>
        <v>321264.10000000003</v>
      </c>
    </row>
    <row r="277" spans="1:8" ht="90" customHeight="1">
      <c r="A277" s="100" t="s">
        <v>434</v>
      </c>
      <c r="B277" s="116">
        <v>475</v>
      </c>
      <c r="C277" s="98" t="s">
        <v>517</v>
      </c>
      <c r="D277" s="51" t="s">
        <v>593</v>
      </c>
      <c r="E277" s="197"/>
      <c r="F277" s="62">
        <f>F278+F279</f>
        <v>232247</v>
      </c>
      <c r="G277" s="62">
        <f>G278+G279</f>
        <v>201506</v>
      </c>
      <c r="H277" s="62">
        <f>H278+H279</f>
        <v>193959</v>
      </c>
    </row>
    <row r="278" spans="1:8" ht="26.25" customHeight="1">
      <c r="A278" s="45" t="s">
        <v>756</v>
      </c>
      <c r="B278" s="116">
        <v>475</v>
      </c>
      <c r="C278" s="98" t="s">
        <v>517</v>
      </c>
      <c r="D278" s="51" t="s">
        <v>593</v>
      </c>
      <c r="E278" s="197" t="s">
        <v>709</v>
      </c>
      <c r="F278" s="62">
        <v>229901</v>
      </c>
      <c r="G278" s="62">
        <v>199471</v>
      </c>
      <c r="H278" s="62">
        <v>192000</v>
      </c>
    </row>
    <row r="279" spans="1:8" ht="18" customHeight="1">
      <c r="A279" s="45" t="s">
        <v>246</v>
      </c>
      <c r="B279" s="116">
        <v>475</v>
      </c>
      <c r="C279" s="98" t="s">
        <v>517</v>
      </c>
      <c r="D279" s="51" t="s">
        <v>764</v>
      </c>
      <c r="E279" s="197" t="s">
        <v>709</v>
      </c>
      <c r="F279" s="62">
        <v>2346</v>
      </c>
      <c r="G279" s="62">
        <v>2035</v>
      </c>
      <c r="H279" s="62">
        <v>1959</v>
      </c>
    </row>
    <row r="280" spans="1:8" ht="40.5" customHeight="1">
      <c r="A280" s="100" t="s">
        <v>435</v>
      </c>
      <c r="B280" s="116">
        <v>475</v>
      </c>
      <c r="C280" s="98" t="s">
        <v>517</v>
      </c>
      <c r="D280" s="51" t="s">
        <v>594</v>
      </c>
      <c r="E280" s="197"/>
      <c r="F280" s="198">
        <f>F281+F282+F284+F283</f>
        <v>96755</v>
      </c>
      <c r="G280" s="198">
        <f t="shared" ref="G280:H280" si="40">G281+G282+G284+G283</f>
        <v>74062</v>
      </c>
      <c r="H280" s="198">
        <f t="shared" si="40"/>
        <v>73947</v>
      </c>
    </row>
    <row r="281" spans="1:8" ht="27.75" customHeight="1">
      <c r="A281" s="45" t="s">
        <v>756</v>
      </c>
      <c r="B281" s="116">
        <v>475</v>
      </c>
      <c r="C281" s="98" t="s">
        <v>517</v>
      </c>
      <c r="D281" s="51" t="s">
        <v>594</v>
      </c>
      <c r="E281" s="197" t="s">
        <v>709</v>
      </c>
      <c r="F281" s="198">
        <v>68137</v>
      </c>
      <c r="G281" s="198">
        <v>74062</v>
      </c>
      <c r="H281" s="198">
        <v>73947</v>
      </c>
    </row>
    <row r="282" spans="1:8" ht="24" customHeight="1">
      <c r="A282" s="45" t="s">
        <v>246</v>
      </c>
      <c r="B282" s="116">
        <v>475</v>
      </c>
      <c r="C282" s="98" t="s">
        <v>517</v>
      </c>
      <c r="D282" s="51" t="s">
        <v>729</v>
      </c>
      <c r="E282" s="197" t="s">
        <v>709</v>
      </c>
      <c r="F282" s="198">
        <v>5608</v>
      </c>
      <c r="G282" s="198"/>
      <c r="H282" s="198"/>
    </row>
    <row r="283" spans="1:8" ht="24" customHeight="1">
      <c r="A283" s="45"/>
      <c r="B283" s="116"/>
      <c r="C283" s="98"/>
      <c r="D283" s="51"/>
      <c r="E283" s="197" t="s">
        <v>990</v>
      </c>
      <c r="F283" s="198">
        <v>20010</v>
      </c>
      <c r="G283" s="198"/>
      <c r="H283" s="198"/>
    </row>
    <row r="284" spans="1:8" ht="30.75" customHeight="1">
      <c r="A284" s="45" t="s">
        <v>886</v>
      </c>
      <c r="B284" s="116">
        <v>475</v>
      </c>
      <c r="C284" s="98" t="s">
        <v>517</v>
      </c>
      <c r="D284" s="51" t="s">
        <v>889</v>
      </c>
      <c r="E284" s="197" t="s">
        <v>709</v>
      </c>
      <c r="F284" s="198">
        <v>3000</v>
      </c>
      <c r="G284" s="198"/>
      <c r="H284" s="198"/>
    </row>
    <row r="285" spans="1:8" ht="30.75" customHeight="1">
      <c r="A285" s="52" t="s">
        <v>932</v>
      </c>
      <c r="B285" s="116">
        <v>475</v>
      </c>
      <c r="C285" s="98" t="s">
        <v>517</v>
      </c>
      <c r="D285" s="51" t="s">
        <v>933</v>
      </c>
      <c r="E285" s="197" t="s">
        <v>855</v>
      </c>
      <c r="F285" s="198">
        <v>19530</v>
      </c>
      <c r="G285" s="198">
        <v>19530</v>
      </c>
      <c r="H285" s="198">
        <v>19530</v>
      </c>
    </row>
    <row r="286" spans="1:8" ht="30.75" customHeight="1">
      <c r="A286" s="52" t="s">
        <v>934</v>
      </c>
      <c r="B286" s="116">
        <v>475</v>
      </c>
      <c r="C286" s="98" t="s">
        <v>517</v>
      </c>
      <c r="D286" s="51" t="s">
        <v>935</v>
      </c>
      <c r="E286" s="197" t="s">
        <v>855</v>
      </c>
      <c r="F286" s="198">
        <v>15823.9</v>
      </c>
      <c r="G286" s="198">
        <v>15384.4</v>
      </c>
      <c r="H286" s="198">
        <v>15823.9</v>
      </c>
    </row>
    <row r="287" spans="1:8" ht="30.75" customHeight="1">
      <c r="A287" s="52" t="s">
        <v>936</v>
      </c>
      <c r="B287" s="116">
        <v>475</v>
      </c>
      <c r="C287" s="98" t="s">
        <v>517</v>
      </c>
      <c r="D287" s="51" t="s">
        <v>937</v>
      </c>
      <c r="E287" s="197" t="s">
        <v>855</v>
      </c>
      <c r="F287" s="198">
        <v>11714</v>
      </c>
      <c r="G287" s="198">
        <v>10710.4</v>
      </c>
      <c r="H287" s="198">
        <v>10304.5</v>
      </c>
    </row>
    <row r="288" spans="1:8" ht="33" customHeight="1">
      <c r="A288" s="174" t="s">
        <v>1003</v>
      </c>
      <c r="B288" s="116">
        <v>475</v>
      </c>
      <c r="C288" s="98" t="s">
        <v>517</v>
      </c>
      <c r="D288" s="51" t="s">
        <v>1000</v>
      </c>
      <c r="E288" s="197" t="s">
        <v>709</v>
      </c>
      <c r="F288" s="198">
        <v>165</v>
      </c>
      <c r="G288" s="198">
        <v>165</v>
      </c>
      <c r="H288" s="198">
        <v>165</v>
      </c>
    </row>
    <row r="289" spans="1:8" ht="33.75" customHeight="1">
      <c r="A289" s="174" t="s">
        <v>1002</v>
      </c>
      <c r="B289" s="116">
        <v>475</v>
      </c>
      <c r="C289" s="98" t="s">
        <v>517</v>
      </c>
      <c r="D289" s="51" t="s">
        <v>1089</v>
      </c>
      <c r="E289" s="197" t="s">
        <v>855</v>
      </c>
      <c r="F289" s="198">
        <v>2802.8</v>
      </c>
      <c r="G289" s="198">
        <v>2802.8</v>
      </c>
      <c r="H289" s="198">
        <v>3342.7</v>
      </c>
    </row>
    <row r="290" spans="1:8" ht="25.5" customHeight="1">
      <c r="A290" s="52" t="s">
        <v>1004</v>
      </c>
      <c r="B290" s="116">
        <v>475</v>
      </c>
      <c r="C290" s="98" t="s">
        <v>517</v>
      </c>
      <c r="D290" s="51" t="s">
        <v>1005</v>
      </c>
      <c r="E290" s="197" t="s">
        <v>855</v>
      </c>
      <c r="F290" s="198"/>
      <c r="G290" s="198">
        <v>4192</v>
      </c>
      <c r="H290" s="198">
        <v>4192</v>
      </c>
    </row>
    <row r="291" spans="1:8" ht="23.25" customHeight="1">
      <c r="A291" s="47" t="s">
        <v>652</v>
      </c>
      <c r="B291" s="115">
        <v>475</v>
      </c>
      <c r="C291" s="72" t="s">
        <v>648</v>
      </c>
      <c r="D291" s="51"/>
      <c r="E291" s="197"/>
      <c r="F291" s="61">
        <f t="shared" ref="F291:H292" si="41">SUM(F292)</f>
        <v>46466</v>
      </c>
      <c r="G291" s="61">
        <f t="shared" si="41"/>
        <v>50210</v>
      </c>
      <c r="H291" s="61">
        <f t="shared" si="41"/>
        <v>50210</v>
      </c>
    </row>
    <row r="292" spans="1:8" ht="40.5" customHeight="1">
      <c r="A292" s="43" t="s">
        <v>330</v>
      </c>
      <c r="B292" s="115">
        <v>475</v>
      </c>
      <c r="C292" s="72" t="s">
        <v>648</v>
      </c>
      <c r="D292" s="72" t="s">
        <v>529</v>
      </c>
      <c r="E292" s="197"/>
      <c r="F292" s="61">
        <f t="shared" si="41"/>
        <v>46466</v>
      </c>
      <c r="G292" s="61">
        <f t="shared" si="41"/>
        <v>50210</v>
      </c>
      <c r="H292" s="61">
        <f t="shared" si="41"/>
        <v>50210</v>
      </c>
    </row>
    <row r="293" spans="1:8" ht="34.5" customHeight="1">
      <c r="A293" s="44" t="s">
        <v>556</v>
      </c>
      <c r="B293" s="116">
        <v>475</v>
      </c>
      <c r="C293" s="51" t="s">
        <v>648</v>
      </c>
      <c r="D293" s="51" t="s">
        <v>529</v>
      </c>
      <c r="E293" s="197"/>
      <c r="F293" s="198">
        <f>F294+F298</f>
        <v>46466</v>
      </c>
      <c r="G293" s="198">
        <f>G294+G298</f>
        <v>50210</v>
      </c>
      <c r="H293" s="198">
        <f>H294+H298</f>
        <v>50210</v>
      </c>
    </row>
    <row r="294" spans="1:8" ht="34.5" customHeight="1">
      <c r="A294" s="100" t="s">
        <v>712</v>
      </c>
      <c r="B294" s="116">
        <v>475</v>
      </c>
      <c r="C294" s="51" t="s">
        <v>648</v>
      </c>
      <c r="D294" s="51" t="s">
        <v>948</v>
      </c>
      <c r="E294" s="197"/>
      <c r="F294" s="198">
        <f>F295+F297+F296</f>
        <v>23246</v>
      </c>
      <c r="G294" s="198">
        <f t="shared" ref="G294:H294" si="42">G295+G297+G296</f>
        <v>24615</v>
      </c>
      <c r="H294" s="198">
        <f t="shared" si="42"/>
        <v>24615</v>
      </c>
    </row>
    <row r="295" spans="1:8" ht="22.5" hidden="1" customHeight="1">
      <c r="A295" s="45" t="s">
        <v>946</v>
      </c>
      <c r="B295" s="116">
        <v>475</v>
      </c>
      <c r="C295" s="51" t="s">
        <v>648</v>
      </c>
      <c r="D295" s="51" t="s">
        <v>596</v>
      </c>
      <c r="E295" s="197" t="s">
        <v>709</v>
      </c>
      <c r="F295" s="198">
        <v>21746</v>
      </c>
      <c r="G295" s="198">
        <v>23723</v>
      </c>
      <c r="H295" s="198">
        <v>23723</v>
      </c>
    </row>
    <row r="296" spans="1:8" ht="22.5" hidden="1" customHeight="1">
      <c r="A296" s="45"/>
      <c r="B296" s="116"/>
      <c r="C296" s="51"/>
      <c r="D296" s="51"/>
      <c r="E296" s="197"/>
      <c r="F296" s="198">
        <v>1000</v>
      </c>
      <c r="G296" s="198">
        <v>392</v>
      </c>
      <c r="H296" s="198">
        <v>392</v>
      </c>
    </row>
    <row r="297" spans="1:8" ht="24" hidden="1" customHeight="1">
      <c r="A297" s="45" t="s">
        <v>700</v>
      </c>
      <c r="B297" s="116">
        <v>475</v>
      </c>
      <c r="C297" s="51" t="s">
        <v>648</v>
      </c>
      <c r="D297" s="51" t="s">
        <v>945</v>
      </c>
      <c r="E297" s="197" t="s">
        <v>709</v>
      </c>
      <c r="F297" s="198">
        <v>500</v>
      </c>
      <c r="G297" s="198">
        <v>500</v>
      </c>
      <c r="H297" s="198">
        <v>500</v>
      </c>
    </row>
    <row r="298" spans="1:8" ht="31.5" customHeight="1">
      <c r="A298" s="100" t="s">
        <v>711</v>
      </c>
      <c r="B298" s="116">
        <v>475</v>
      </c>
      <c r="C298" s="51" t="s">
        <v>648</v>
      </c>
      <c r="D298" s="51" t="s">
        <v>947</v>
      </c>
      <c r="E298" s="197"/>
      <c r="F298" s="198">
        <f>F299+F302+F301+F300</f>
        <v>23220</v>
      </c>
      <c r="G298" s="198">
        <f t="shared" ref="G298:H298" si="43">G299+G302+G301+G300</f>
        <v>25595</v>
      </c>
      <c r="H298" s="198">
        <f t="shared" si="43"/>
        <v>25595</v>
      </c>
    </row>
    <row r="299" spans="1:8" ht="23.25" hidden="1" customHeight="1">
      <c r="A299" s="45" t="s">
        <v>946</v>
      </c>
      <c r="B299" s="116">
        <v>475</v>
      </c>
      <c r="C299" s="51" t="s">
        <v>648</v>
      </c>
      <c r="D299" s="51" t="s">
        <v>710</v>
      </c>
      <c r="E299" s="197" t="s">
        <v>709</v>
      </c>
      <c r="F299" s="198">
        <v>20620</v>
      </c>
      <c r="G299" s="198">
        <v>22495</v>
      </c>
      <c r="H299" s="198">
        <v>22495</v>
      </c>
    </row>
    <row r="300" spans="1:8" ht="18.75" hidden="1" customHeight="1">
      <c r="A300" s="45"/>
      <c r="B300" s="116"/>
      <c r="C300" s="51"/>
      <c r="D300" s="51"/>
      <c r="E300" s="197" t="s">
        <v>997</v>
      </c>
      <c r="F300" s="198">
        <v>1500</v>
      </c>
      <c r="G300" s="198">
        <v>2000</v>
      </c>
      <c r="H300" s="198">
        <v>2000</v>
      </c>
    </row>
    <row r="301" spans="1:8" ht="18.75" hidden="1" customHeight="1">
      <c r="A301" s="45"/>
      <c r="B301" s="116"/>
      <c r="C301" s="51"/>
      <c r="D301" s="51"/>
      <c r="E301" s="197" t="s">
        <v>990</v>
      </c>
      <c r="F301" s="198">
        <v>600</v>
      </c>
      <c r="G301" s="198">
        <v>600</v>
      </c>
      <c r="H301" s="198">
        <v>600</v>
      </c>
    </row>
    <row r="302" spans="1:8" ht="20.25" hidden="1" customHeight="1">
      <c r="A302" s="45" t="s">
        <v>700</v>
      </c>
      <c r="B302" s="116"/>
      <c r="C302" s="51" t="s">
        <v>648</v>
      </c>
      <c r="D302" s="51" t="s">
        <v>884</v>
      </c>
      <c r="E302" s="197" t="s">
        <v>709</v>
      </c>
      <c r="F302" s="198">
        <v>500</v>
      </c>
      <c r="G302" s="198">
        <v>500</v>
      </c>
      <c r="H302" s="198">
        <v>500</v>
      </c>
    </row>
    <row r="303" spans="1:8" ht="24" customHeight="1">
      <c r="A303" s="43" t="s">
        <v>156</v>
      </c>
      <c r="B303" s="115">
        <v>475</v>
      </c>
      <c r="C303" s="97" t="s">
        <v>115</v>
      </c>
      <c r="D303" s="72"/>
      <c r="E303" s="197"/>
      <c r="F303" s="61">
        <f>SUM(F309,F306)</f>
        <v>14742</v>
      </c>
      <c r="G303" s="61">
        <f>SUM(G309,G306)</f>
        <v>15583</v>
      </c>
      <c r="H303" s="61">
        <f>SUM(H309,H306)</f>
        <v>15583</v>
      </c>
    </row>
    <row r="304" spans="1:8" ht="44.25" customHeight="1">
      <c r="A304" s="43" t="s">
        <v>1027</v>
      </c>
      <c r="B304" s="115">
        <v>475</v>
      </c>
      <c r="C304" s="97" t="s">
        <v>115</v>
      </c>
      <c r="D304" s="72" t="s">
        <v>531</v>
      </c>
      <c r="E304" s="197"/>
      <c r="F304" s="61">
        <f>SUM(F306)</f>
        <v>10690</v>
      </c>
      <c r="G304" s="61">
        <f>SUM(G306)</f>
        <v>11531</v>
      </c>
      <c r="H304" s="61">
        <f>SUM(H306)</f>
        <v>11531</v>
      </c>
    </row>
    <row r="305" spans="1:8" ht="32.25" customHeight="1">
      <c r="A305" s="44" t="s">
        <v>599</v>
      </c>
      <c r="B305" s="116">
        <v>475</v>
      </c>
      <c r="C305" s="98" t="s">
        <v>115</v>
      </c>
      <c r="D305" s="51" t="s">
        <v>629</v>
      </c>
      <c r="E305" s="197"/>
      <c r="F305" s="198">
        <f>SUM(F306)</f>
        <v>10690</v>
      </c>
      <c r="G305" s="198">
        <f>SUM(G306)</f>
        <v>11531</v>
      </c>
      <c r="H305" s="198">
        <f>SUM(H306)</f>
        <v>11531</v>
      </c>
    </row>
    <row r="306" spans="1:8" ht="54" customHeight="1">
      <c r="A306" s="44" t="s">
        <v>331</v>
      </c>
      <c r="B306" s="116">
        <v>475</v>
      </c>
      <c r="C306" s="98" t="s">
        <v>115</v>
      </c>
      <c r="D306" s="51" t="s">
        <v>600</v>
      </c>
      <c r="E306" s="197"/>
      <c r="F306" s="198">
        <f>SUM(F307:F308)</f>
        <v>10690</v>
      </c>
      <c r="G306" s="198">
        <f>SUM(G307:G308)</f>
        <v>11531</v>
      </c>
      <c r="H306" s="198">
        <f>SUM(H307:H308)</f>
        <v>11531</v>
      </c>
    </row>
    <row r="307" spans="1:8" ht="22.5" customHeight="1">
      <c r="A307" s="100" t="s">
        <v>247</v>
      </c>
      <c r="B307" s="116">
        <v>475</v>
      </c>
      <c r="C307" s="98" t="s">
        <v>115</v>
      </c>
      <c r="D307" s="51" t="s">
        <v>600</v>
      </c>
      <c r="E307" s="197" t="s">
        <v>244</v>
      </c>
      <c r="F307" s="198">
        <v>9255</v>
      </c>
      <c r="G307" s="198">
        <v>10096</v>
      </c>
      <c r="H307" s="198">
        <v>10096</v>
      </c>
    </row>
    <row r="308" spans="1:8" ht="36.75" customHeight="1">
      <c r="A308" s="44" t="s">
        <v>320</v>
      </c>
      <c r="B308" s="116">
        <v>475</v>
      </c>
      <c r="C308" s="98" t="s">
        <v>115</v>
      </c>
      <c r="D308" s="51" t="s">
        <v>600</v>
      </c>
      <c r="E308" s="197" t="s">
        <v>319</v>
      </c>
      <c r="F308" s="198">
        <v>1435</v>
      </c>
      <c r="G308" s="198">
        <v>1435</v>
      </c>
      <c r="H308" s="198">
        <v>1435</v>
      </c>
    </row>
    <row r="309" spans="1:8" ht="27" customHeight="1">
      <c r="A309" s="43" t="s">
        <v>429</v>
      </c>
      <c r="B309" s="115">
        <v>475</v>
      </c>
      <c r="C309" s="97" t="s">
        <v>115</v>
      </c>
      <c r="D309" s="72" t="s">
        <v>387</v>
      </c>
      <c r="E309" s="197"/>
      <c r="F309" s="61">
        <f>SUM(F310)</f>
        <v>4052</v>
      </c>
      <c r="G309" s="61">
        <f>SUM(G310)</f>
        <v>4052</v>
      </c>
      <c r="H309" s="61">
        <f>SUM(H310)</f>
        <v>4052</v>
      </c>
    </row>
    <row r="310" spans="1:8" ht="35.25" customHeight="1">
      <c r="A310" s="52" t="s">
        <v>43</v>
      </c>
      <c r="B310" s="116">
        <v>475</v>
      </c>
      <c r="C310" s="98" t="s">
        <v>115</v>
      </c>
      <c r="D310" s="51" t="s">
        <v>534</v>
      </c>
      <c r="E310" s="197"/>
      <c r="F310" s="198">
        <f>SUM(F313,F311)</f>
        <v>4052</v>
      </c>
      <c r="G310" s="198">
        <f>SUM(G313,G311)</f>
        <v>4052</v>
      </c>
      <c r="H310" s="198">
        <f>SUM(H313,H311)</f>
        <v>4052</v>
      </c>
    </row>
    <row r="311" spans="1:8" ht="29.25" customHeight="1">
      <c r="A311" s="44" t="s">
        <v>322</v>
      </c>
      <c r="B311" s="116">
        <v>475</v>
      </c>
      <c r="C311" s="98" t="s">
        <v>115</v>
      </c>
      <c r="D311" s="51" t="s">
        <v>535</v>
      </c>
      <c r="E311" s="197"/>
      <c r="F311" s="198">
        <f>SUM(F312)</f>
        <v>3662</v>
      </c>
      <c r="G311" s="198">
        <f>SUM(G312)</f>
        <v>3662</v>
      </c>
      <c r="H311" s="198">
        <f>SUM(H312)</f>
        <v>3662</v>
      </c>
    </row>
    <row r="312" spans="1:8" ht="38.25" customHeight="1">
      <c r="A312" s="44" t="s">
        <v>324</v>
      </c>
      <c r="B312" s="116">
        <v>475</v>
      </c>
      <c r="C312" s="98" t="s">
        <v>115</v>
      </c>
      <c r="D312" s="51" t="s">
        <v>535</v>
      </c>
      <c r="E312" s="197" t="s">
        <v>323</v>
      </c>
      <c r="F312" s="198">
        <v>3662</v>
      </c>
      <c r="G312" s="198">
        <v>3662</v>
      </c>
      <c r="H312" s="198">
        <v>3662</v>
      </c>
    </row>
    <row r="313" spans="1:8" ht="33.75" customHeight="1">
      <c r="A313" s="44" t="s">
        <v>296</v>
      </c>
      <c r="B313" s="116">
        <v>475</v>
      </c>
      <c r="C313" s="98" t="s">
        <v>115</v>
      </c>
      <c r="D313" s="51" t="s">
        <v>536</v>
      </c>
      <c r="E313" s="197"/>
      <c r="F313" s="198">
        <f>SUM(F314)</f>
        <v>390</v>
      </c>
      <c r="G313" s="198">
        <f>SUM(G314)</f>
        <v>390</v>
      </c>
      <c r="H313" s="198">
        <f>SUM(H314)</f>
        <v>390</v>
      </c>
    </row>
    <row r="314" spans="1:8" ht="32.25" customHeight="1">
      <c r="A314" s="44" t="s">
        <v>320</v>
      </c>
      <c r="B314" s="116">
        <v>475</v>
      </c>
      <c r="C314" s="98" t="s">
        <v>115</v>
      </c>
      <c r="D314" s="51" t="s">
        <v>536</v>
      </c>
      <c r="E314" s="197" t="s">
        <v>319</v>
      </c>
      <c r="F314" s="198">
        <v>390</v>
      </c>
      <c r="G314" s="198">
        <v>390</v>
      </c>
      <c r="H314" s="198">
        <v>390</v>
      </c>
    </row>
    <row r="315" spans="1:8" ht="30" customHeight="1">
      <c r="A315" s="43" t="s">
        <v>193</v>
      </c>
      <c r="B315" s="115">
        <v>475</v>
      </c>
      <c r="C315" s="97" t="s">
        <v>179</v>
      </c>
      <c r="D315" s="51"/>
      <c r="E315" s="197"/>
      <c r="F315" s="61">
        <f>F316</f>
        <v>2887.2</v>
      </c>
      <c r="G315" s="61">
        <f>G316</f>
        <v>0</v>
      </c>
      <c r="H315" s="61">
        <f>H316</f>
        <v>0</v>
      </c>
    </row>
    <row r="316" spans="1:8" ht="33.75" customHeight="1">
      <c r="A316" s="101" t="s">
        <v>995</v>
      </c>
      <c r="B316" s="115">
        <v>475</v>
      </c>
      <c r="C316" s="97" t="s">
        <v>179</v>
      </c>
      <c r="D316" s="72" t="s">
        <v>424</v>
      </c>
      <c r="E316" s="197"/>
      <c r="F316" s="61">
        <f t="shared" ref="F316:H319" si="44">SUM(F317)</f>
        <v>2887.2</v>
      </c>
      <c r="G316" s="61">
        <f t="shared" si="44"/>
        <v>0</v>
      </c>
      <c r="H316" s="61">
        <f t="shared" si="44"/>
        <v>0</v>
      </c>
    </row>
    <row r="317" spans="1:8" ht="20.25" customHeight="1">
      <c r="A317" s="52" t="s">
        <v>15</v>
      </c>
      <c r="B317" s="116">
        <v>475</v>
      </c>
      <c r="C317" s="98" t="s">
        <v>179</v>
      </c>
      <c r="D317" s="51" t="s">
        <v>542</v>
      </c>
      <c r="E317" s="197"/>
      <c r="F317" s="198">
        <f t="shared" si="44"/>
        <v>2887.2</v>
      </c>
      <c r="G317" s="198">
        <f t="shared" si="44"/>
        <v>0</v>
      </c>
      <c r="H317" s="198">
        <f t="shared" si="44"/>
        <v>0</v>
      </c>
    </row>
    <row r="318" spans="1:8" ht="30" customHeight="1">
      <c r="A318" s="52" t="s">
        <v>608</v>
      </c>
      <c r="B318" s="116">
        <v>475</v>
      </c>
      <c r="C318" s="98" t="s">
        <v>179</v>
      </c>
      <c r="D318" s="51" t="s">
        <v>609</v>
      </c>
      <c r="E318" s="197"/>
      <c r="F318" s="198">
        <f t="shared" si="44"/>
        <v>2887.2</v>
      </c>
      <c r="G318" s="198">
        <f t="shared" si="44"/>
        <v>0</v>
      </c>
      <c r="H318" s="198">
        <f t="shared" si="44"/>
        <v>0</v>
      </c>
    </row>
    <row r="319" spans="1:8" ht="63.75">
      <c r="A319" s="44" t="s">
        <v>6</v>
      </c>
      <c r="B319" s="116">
        <v>475</v>
      </c>
      <c r="C319" s="98" t="s">
        <v>179</v>
      </c>
      <c r="D319" s="51" t="s">
        <v>610</v>
      </c>
      <c r="E319" s="197"/>
      <c r="F319" s="198">
        <f t="shared" si="44"/>
        <v>2887.2</v>
      </c>
      <c r="G319" s="198">
        <f t="shared" si="44"/>
        <v>0</v>
      </c>
      <c r="H319" s="198">
        <f t="shared" si="44"/>
        <v>0</v>
      </c>
    </row>
    <row r="320" spans="1:8" ht="16.5" customHeight="1">
      <c r="A320" s="44" t="s">
        <v>246</v>
      </c>
      <c r="B320" s="116">
        <v>475</v>
      </c>
      <c r="C320" s="98" t="s">
        <v>179</v>
      </c>
      <c r="D320" s="51" t="s">
        <v>610</v>
      </c>
      <c r="E320" s="197" t="s">
        <v>709</v>
      </c>
      <c r="F320" s="62">
        <v>2887.2</v>
      </c>
      <c r="G320" s="62"/>
      <c r="H320" s="62"/>
    </row>
    <row r="321" spans="1:8" ht="21.75" customHeight="1">
      <c r="A321" s="47" t="s">
        <v>192</v>
      </c>
      <c r="B321" s="115">
        <v>475</v>
      </c>
      <c r="C321" s="97" t="s">
        <v>174</v>
      </c>
      <c r="D321" s="72"/>
      <c r="E321" s="197"/>
      <c r="F321" s="61">
        <f t="shared" ref="F321:H322" si="45">SUM(F322)</f>
        <v>3000</v>
      </c>
      <c r="G321" s="61">
        <f t="shared" si="45"/>
        <v>3000</v>
      </c>
      <c r="H321" s="61">
        <f t="shared" si="45"/>
        <v>3000</v>
      </c>
    </row>
    <row r="322" spans="1:8" ht="31.5" customHeight="1">
      <c r="A322" s="101" t="s">
        <v>1026</v>
      </c>
      <c r="B322" s="115">
        <v>475</v>
      </c>
      <c r="C322" s="97" t="s">
        <v>174</v>
      </c>
      <c r="D322" s="72" t="s">
        <v>424</v>
      </c>
      <c r="E322" s="197"/>
      <c r="F322" s="61">
        <f t="shared" si="45"/>
        <v>3000</v>
      </c>
      <c r="G322" s="61">
        <f t="shared" si="45"/>
        <v>3000</v>
      </c>
      <c r="H322" s="61">
        <f t="shared" si="45"/>
        <v>3000</v>
      </c>
    </row>
    <row r="323" spans="1:8" ht="19.5" customHeight="1">
      <c r="A323" s="52" t="s">
        <v>63</v>
      </c>
      <c r="B323" s="116">
        <v>475</v>
      </c>
      <c r="C323" s="98" t="s">
        <v>174</v>
      </c>
      <c r="D323" s="51" t="s">
        <v>543</v>
      </c>
      <c r="E323" s="197"/>
      <c r="F323" s="198">
        <f t="shared" ref="F323:H325" si="46">F324</f>
        <v>3000</v>
      </c>
      <c r="G323" s="198">
        <f t="shared" si="46"/>
        <v>3000</v>
      </c>
      <c r="H323" s="198">
        <f t="shared" si="46"/>
        <v>3000</v>
      </c>
    </row>
    <row r="324" spans="1:8" ht="30" customHeight="1">
      <c r="A324" s="52" t="s">
        <v>608</v>
      </c>
      <c r="B324" s="116">
        <v>475</v>
      </c>
      <c r="C324" s="98" t="s">
        <v>174</v>
      </c>
      <c r="D324" s="51" t="s">
        <v>611</v>
      </c>
      <c r="E324" s="197"/>
      <c r="F324" s="198">
        <f t="shared" si="46"/>
        <v>3000</v>
      </c>
      <c r="G324" s="198">
        <f t="shared" si="46"/>
        <v>3000</v>
      </c>
      <c r="H324" s="198">
        <f t="shared" si="46"/>
        <v>3000</v>
      </c>
    </row>
    <row r="325" spans="1:8" ht="91.5" customHeight="1">
      <c r="A325" s="44" t="s">
        <v>438</v>
      </c>
      <c r="B325" s="116">
        <v>475</v>
      </c>
      <c r="C325" s="98" t="s">
        <v>174</v>
      </c>
      <c r="D325" s="51" t="s">
        <v>612</v>
      </c>
      <c r="E325" s="197"/>
      <c r="F325" s="198">
        <f t="shared" si="46"/>
        <v>3000</v>
      </c>
      <c r="G325" s="198">
        <f t="shared" si="46"/>
        <v>3000</v>
      </c>
      <c r="H325" s="198">
        <f t="shared" si="46"/>
        <v>3000</v>
      </c>
    </row>
    <row r="326" spans="1:8" ht="22.5" customHeight="1">
      <c r="A326" s="44" t="s">
        <v>246</v>
      </c>
      <c r="B326" s="116">
        <v>475</v>
      </c>
      <c r="C326" s="98" t="s">
        <v>174</v>
      </c>
      <c r="D326" s="51" t="s">
        <v>612</v>
      </c>
      <c r="E326" s="197" t="s">
        <v>667</v>
      </c>
      <c r="F326" s="62">
        <v>3000</v>
      </c>
      <c r="G326" s="62">
        <v>3000</v>
      </c>
      <c r="H326" s="62">
        <v>3000</v>
      </c>
    </row>
    <row r="327" spans="1:8" ht="32.25" customHeight="1">
      <c r="A327" s="111" t="s">
        <v>175</v>
      </c>
      <c r="B327" s="115">
        <v>476</v>
      </c>
      <c r="C327" s="98"/>
      <c r="D327" s="51"/>
      <c r="E327" s="197"/>
      <c r="F327" s="61">
        <f>F328+F333</f>
        <v>16670</v>
      </c>
      <c r="G327" s="61">
        <f>SUM(G333+G328)</f>
        <v>17486</v>
      </c>
      <c r="H327" s="61">
        <f>SUM(H333+H328)</f>
        <v>17486</v>
      </c>
    </row>
    <row r="328" spans="1:8" ht="21" customHeight="1">
      <c r="A328" s="43" t="s">
        <v>456</v>
      </c>
      <c r="B328" s="115">
        <v>476</v>
      </c>
      <c r="C328" s="97" t="s">
        <v>176</v>
      </c>
      <c r="D328" s="72"/>
      <c r="E328" s="197"/>
      <c r="F328" s="61">
        <f>SUM(F329)</f>
        <v>700</v>
      </c>
      <c r="G328" s="61">
        <f>SUM(G329)</f>
        <v>700</v>
      </c>
      <c r="H328" s="61">
        <f>SUM(H329)</f>
        <v>700</v>
      </c>
    </row>
    <row r="329" spans="1:8" ht="44.25" customHeight="1">
      <c r="A329" s="101" t="s">
        <v>1030</v>
      </c>
      <c r="B329" s="115">
        <v>476</v>
      </c>
      <c r="C329" s="97" t="s">
        <v>176</v>
      </c>
      <c r="D329" s="72" t="s">
        <v>544</v>
      </c>
      <c r="E329" s="197"/>
      <c r="F329" s="61">
        <f>SUM(F331)</f>
        <v>700</v>
      </c>
      <c r="G329" s="61">
        <f>SUM(G331)</f>
        <v>700</v>
      </c>
      <c r="H329" s="61">
        <f>SUM(H331)</f>
        <v>700</v>
      </c>
    </row>
    <row r="330" spans="1:8" ht="33.75" customHeight="1">
      <c r="A330" s="52" t="s">
        <v>597</v>
      </c>
      <c r="B330" s="116">
        <v>476</v>
      </c>
      <c r="C330" s="98" t="s">
        <v>176</v>
      </c>
      <c r="D330" s="51" t="s">
        <v>607</v>
      </c>
      <c r="E330" s="197"/>
      <c r="F330" s="198">
        <f>F331</f>
        <v>700</v>
      </c>
      <c r="G330" s="198">
        <f>G331</f>
        <v>700</v>
      </c>
      <c r="H330" s="198">
        <f>H331</f>
        <v>700</v>
      </c>
    </row>
    <row r="331" spans="1:8" ht="24" hidden="1" customHeight="1">
      <c r="A331" s="44" t="s">
        <v>14</v>
      </c>
      <c r="B331" s="116">
        <v>476</v>
      </c>
      <c r="C331" s="98" t="s">
        <v>176</v>
      </c>
      <c r="D331" s="51" t="s">
        <v>598</v>
      </c>
      <c r="E331" s="197"/>
      <c r="F331" s="198">
        <f>SUM(F332)</f>
        <v>700</v>
      </c>
      <c r="G331" s="198">
        <f>SUM(G332)</f>
        <v>700</v>
      </c>
      <c r="H331" s="198">
        <f>SUM(H332)</f>
        <v>700</v>
      </c>
    </row>
    <row r="332" spans="1:8" ht="35.25" hidden="1" customHeight="1">
      <c r="A332" s="45" t="s">
        <v>320</v>
      </c>
      <c r="B332" s="116">
        <v>476</v>
      </c>
      <c r="C332" s="98" t="s">
        <v>176</v>
      </c>
      <c r="D332" s="51" t="s">
        <v>598</v>
      </c>
      <c r="E332" s="197" t="s">
        <v>319</v>
      </c>
      <c r="F332" s="198">
        <v>700</v>
      </c>
      <c r="G332" s="198">
        <v>700</v>
      </c>
      <c r="H332" s="198">
        <v>700</v>
      </c>
    </row>
    <row r="333" spans="1:8" ht="21" customHeight="1">
      <c r="A333" s="43" t="s">
        <v>270</v>
      </c>
      <c r="B333" s="115">
        <v>476</v>
      </c>
      <c r="C333" s="97" t="s">
        <v>177</v>
      </c>
      <c r="D333" s="72"/>
      <c r="E333" s="197"/>
      <c r="F333" s="61">
        <f>SUM(F334)</f>
        <v>15970</v>
      </c>
      <c r="G333" s="61">
        <f t="shared" ref="F333:H334" si="47">SUM(G334)</f>
        <v>16786</v>
      </c>
      <c r="H333" s="61">
        <f t="shared" si="47"/>
        <v>16786</v>
      </c>
    </row>
    <row r="334" spans="1:8" ht="26.25" customHeight="1">
      <c r="A334" s="43" t="s">
        <v>178</v>
      </c>
      <c r="B334" s="115">
        <v>476</v>
      </c>
      <c r="C334" s="97" t="s">
        <v>510</v>
      </c>
      <c r="D334" s="72"/>
      <c r="E334" s="197"/>
      <c r="F334" s="61">
        <f t="shared" si="47"/>
        <v>15970</v>
      </c>
      <c r="G334" s="61">
        <f t="shared" si="47"/>
        <v>16786</v>
      </c>
      <c r="H334" s="61">
        <f t="shared" si="47"/>
        <v>16786</v>
      </c>
    </row>
    <row r="335" spans="1:8" ht="46.5" customHeight="1">
      <c r="A335" s="101" t="s">
        <v>1031</v>
      </c>
      <c r="B335" s="115">
        <v>476</v>
      </c>
      <c r="C335" s="97" t="s">
        <v>510</v>
      </c>
      <c r="D335" s="72" t="s">
        <v>544</v>
      </c>
      <c r="E335" s="197"/>
      <c r="F335" s="61">
        <f>SUM(F340,F337,F342)</f>
        <v>15970</v>
      </c>
      <c r="G335" s="61">
        <f>SUM(G340,G337,G342)</f>
        <v>16786</v>
      </c>
      <c r="H335" s="61">
        <f>SUM(H340,H337,H342)</f>
        <v>16786</v>
      </c>
    </row>
    <row r="336" spans="1:8" ht="32.25" customHeight="1">
      <c r="A336" s="52" t="s">
        <v>606</v>
      </c>
      <c r="B336" s="116">
        <v>476</v>
      </c>
      <c r="C336" s="98" t="s">
        <v>510</v>
      </c>
      <c r="D336" s="51" t="s">
        <v>636</v>
      </c>
      <c r="E336" s="197"/>
      <c r="F336" s="198">
        <f>F337+F340+F342</f>
        <v>15970</v>
      </c>
      <c r="G336" s="198">
        <f>SUM(G339,G341,G342)</f>
        <v>16026</v>
      </c>
      <c r="H336" s="198">
        <f>SUM(H339,H341,H342)</f>
        <v>16026</v>
      </c>
    </row>
    <row r="337" spans="1:8" ht="27" customHeight="1">
      <c r="A337" s="117" t="s">
        <v>646</v>
      </c>
      <c r="B337" s="51" t="s">
        <v>386</v>
      </c>
      <c r="C337" s="51" t="s">
        <v>510</v>
      </c>
      <c r="D337" s="51" t="s">
        <v>637</v>
      </c>
      <c r="E337" s="197" t="s">
        <v>319</v>
      </c>
      <c r="F337" s="198">
        <f>F338+F339</f>
        <v>1800</v>
      </c>
      <c r="G337" s="198">
        <f>SUM(G339)+G338</f>
        <v>1760</v>
      </c>
      <c r="H337" s="198">
        <f>SUM(H339)+H338</f>
        <v>1760</v>
      </c>
    </row>
    <row r="338" spans="1:8" ht="27" hidden="1" customHeight="1">
      <c r="A338" s="117"/>
      <c r="B338" s="51"/>
      <c r="C338" s="51"/>
      <c r="D338" s="51"/>
      <c r="E338" s="197" t="s">
        <v>990</v>
      </c>
      <c r="F338" s="198">
        <v>800</v>
      </c>
      <c r="G338" s="198">
        <v>760</v>
      </c>
      <c r="H338" s="198">
        <v>760</v>
      </c>
    </row>
    <row r="339" spans="1:8" ht="38.25" hidden="1" customHeight="1">
      <c r="A339" s="45" t="s">
        <v>320</v>
      </c>
      <c r="B339" s="51" t="s">
        <v>386</v>
      </c>
      <c r="C339" s="51" t="s">
        <v>510</v>
      </c>
      <c r="D339" s="51" t="s">
        <v>637</v>
      </c>
      <c r="E339" s="197" t="s">
        <v>319</v>
      </c>
      <c r="F339" s="198">
        <v>1000</v>
      </c>
      <c r="G339" s="198">
        <v>1000</v>
      </c>
      <c r="H339" s="198">
        <v>1000</v>
      </c>
    </row>
    <row r="340" spans="1:8" ht="25.5" customHeight="1">
      <c r="A340" s="117" t="s">
        <v>645</v>
      </c>
      <c r="B340" s="51" t="s">
        <v>386</v>
      </c>
      <c r="C340" s="51" t="s">
        <v>510</v>
      </c>
      <c r="D340" s="51" t="s">
        <v>638</v>
      </c>
      <c r="E340" s="197"/>
      <c r="F340" s="198">
        <f>F341</f>
        <v>1000</v>
      </c>
      <c r="G340" s="198">
        <f t="shared" ref="G340:H340" si="48">G341</f>
        <v>1000</v>
      </c>
      <c r="H340" s="198">
        <f t="shared" si="48"/>
        <v>1000</v>
      </c>
    </row>
    <row r="341" spans="1:8" ht="25.5" customHeight="1">
      <c r="A341" s="44" t="s">
        <v>644</v>
      </c>
      <c r="B341" s="116">
        <v>476</v>
      </c>
      <c r="C341" s="98" t="s">
        <v>510</v>
      </c>
      <c r="D341" s="51" t="s">
        <v>638</v>
      </c>
      <c r="E341" s="197" t="s">
        <v>642</v>
      </c>
      <c r="F341" s="198">
        <v>1000</v>
      </c>
      <c r="G341" s="198">
        <v>1000</v>
      </c>
      <c r="H341" s="198">
        <v>1000</v>
      </c>
    </row>
    <row r="342" spans="1:8" ht="20.25" customHeight="1">
      <c r="A342" s="117" t="s">
        <v>651</v>
      </c>
      <c r="B342" s="116">
        <v>476</v>
      </c>
      <c r="C342" s="98" t="s">
        <v>510</v>
      </c>
      <c r="D342" s="51" t="s">
        <v>731</v>
      </c>
      <c r="E342" s="197" t="s">
        <v>642</v>
      </c>
      <c r="F342" s="198">
        <f>F343+F344+F345</f>
        <v>13170</v>
      </c>
      <c r="G342" s="198">
        <f t="shared" ref="G342:H342" si="49">G343+G344+G345</f>
        <v>14026</v>
      </c>
      <c r="H342" s="198">
        <f t="shared" si="49"/>
        <v>14026</v>
      </c>
    </row>
    <row r="343" spans="1:8" ht="22.5" hidden="1" customHeight="1">
      <c r="A343" s="44" t="s">
        <v>950</v>
      </c>
      <c r="B343" s="116">
        <v>476</v>
      </c>
      <c r="C343" s="98" t="s">
        <v>510</v>
      </c>
      <c r="D343" s="51" t="s">
        <v>639</v>
      </c>
      <c r="E343" s="197" t="s">
        <v>642</v>
      </c>
      <c r="F343" s="198">
        <v>11870</v>
      </c>
      <c r="G343" s="198">
        <v>12949</v>
      </c>
      <c r="H343" s="198">
        <v>12949</v>
      </c>
    </row>
    <row r="344" spans="1:8" ht="22.5" hidden="1" customHeight="1">
      <c r="A344" s="44" t="s">
        <v>644</v>
      </c>
      <c r="B344" s="116">
        <v>476</v>
      </c>
      <c r="C344" s="98" t="s">
        <v>510</v>
      </c>
      <c r="D344" s="51" t="s">
        <v>949</v>
      </c>
      <c r="E344" s="197" t="s">
        <v>642</v>
      </c>
      <c r="F344" s="198">
        <v>800</v>
      </c>
      <c r="G344" s="198">
        <v>577</v>
      </c>
      <c r="H344" s="198">
        <v>577</v>
      </c>
    </row>
    <row r="345" spans="1:8" ht="24.75" customHeight="1">
      <c r="A345" s="44" t="s">
        <v>730</v>
      </c>
      <c r="B345" s="116">
        <v>476</v>
      </c>
      <c r="C345" s="98" t="s">
        <v>510</v>
      </c>
      <c r="D345" s="51" t="s">
        <v>732</v>
      </c>
      <c r="E345" s="197" t="s">
        <v>642</v>
      </c>
      <c r="F345" s="198">
        <v>500</v>
      </c>
      <c r="G345" s="198">
        <v>500</v>
      </c>
      <c r="H345" s="198">
        <v>500</v>
      </c>
    </row>
    <row r="346" spans="1:8" ht="22.5" customHeight="1">
      <c r="A346" s="43" t="s">
        <v>180</v>
      </c>
      <c r="B346" s="73">
        <v>477</v>
      </c>
      <c r="C346" s="98"/>
      <c r="D346" s="51"/>
      <c r="E346" s="197"/>
      <c r="F346" s="61">
        <f>SUM(F347,F356)</f>
        <v>102477.9</v>
      </c>
      <c r="G346" s="61">
        <f>SUM(G347,G356)</f>
        <v>101834.7</v>
      </c>
      <c r="H346" s="61">
        <f>SUM(H347,H356)</f>
        <v>98680.7</v>
      </c>
    </row>
    <row r="347" spans="1:8" ht="19.5" customHeight="1">
      <c r="A347" s="101" t="s">
        <v>269</v>
      </c>
      <c r="B347" s="73">
        <v>477</v>
      </c>
      <c r="C347" s="97" t="s">
        <v>268</v>
      </c>
      <c r="D347" s="51"/>
      <c r="E347" s="197"/>
      <c r="F347" s="61">
        <f t="shared" ref="F347:H349" si="50">SUM(F348)</f>
        <v>23437</v>
      </c>
      <c r="G347" s="61">
        <f t="shared" si="50"/>
        <v>25431</v>
      </c>
      <c r="H347" s="61">
        <f t="shared" si="50"/>
        <v>25431</v>
      </c>
    </row>
    <row r="348" spans="1:8" ht="19.5" customHeight="1">
      <c r="A348" s="47" t="s">
        <v>455</v>
      </c>
      <c r="B348" s="73">
        <v>477</v>
      </c>
      <c r="C348" s="72" t="s">
        <v>648</v>
      </c>
      <c r="D348" s="72"/>
      <c r="E348" s="197"/>
      <c r="F348" s="61">
        <f t="shared" si="50"/>
        <v>23437</v>
      </c>
      <c r="G348" s="61">
        <f t="shared" si="50"/>
        <v>25431</v>
      </c>
      <c r="H348" s="61">
        <f t="shared" si="50"/>
        <v>25431</v>
      </c>
    </row>
    <row r="349" spans="1:8" ht="46.5" customHeight="1">
      <c r="A349" s="47" t="s">
        <v>1025</v>
      </c>
      <c r="B349" s="73">
        <v>477</v>
      </c>
      <c r="C349" s="72" t="s">
        <v>648</v>
      </c>
      <c r="D349" s="72" t="s">
        <v>526</v>
      </c>
      <c r="E349" s="197"/>
      <c r="F349" s="61">
        <f t="shared" si="50"/>
        <v>23437</v>
      </c>
      <c r="G349" s="61">
        <f t="shared" si="50"/>
        <v>25431</v>
      </c>
      <c r="H349" s="61">
        <f t="shared" si="50"/>
        <v>25431</v>
      </c>
    </row>
    <row r="350" spans="1:8" ht="33.75" customHeight="1">
      <c r="A350" s="47" t="s">
        <v>8</v>
      </c>
      <c r="B350" s="73">
        <v>477</v>
      </c>
      <c r="C350" s="72" t="s">
        <v>648</v>
      </c>
      <c r="D350" s="72" t="s">
        <v>527</v>
      </c>
      <c r="E350" s="197"/>
      <c r="F350" s="61">
        <f>SUM(F352)</f>
        <v>23437</v>
      </c>
      <c r="G350" s="61">
        <f>G351</f>
        <v>25431</v>
      </c>
      <c r="H350" s="61">
        <f>H351</f>
        <v>25431</v>
      </c>
    </row>
    <row r="351" spans="1:8" ht="21" customHeight="1">
      <c r="A351" s="100" t="s">
        <v>622</v>
      </c>
      <c r="B351" s="75">
        <v>477</v>
      </c>
      <c r="C351" s="51" t="s">
        <v>648</v>
      </c>
      <c r="D351" s="51" t="s">
        <v>623</v>
      </c>
      <c r="E351" s="197"/>
      <c r="F351" s="198">
        <f>F352</f>
        <v>23437</v>
      </c>
      <c r="G351" s="198">
        <f>G352</f>
        <v>25431</v>
      </c>
      <c r="H351" s="198">
        <f>H352</f>
        <v>25431</v>
      </c>
    </row>
    <row r="352" spans="1:8" ht="30.75" customHeight="1">
      <c r="A352" s="45" t="s">
        <v>9</v>
      </c>
      <c r="B352" s="75">
        <v>477</v>
      </c>
      <c r="C352" s="51" t="s">
        <v>648</v>
      </c>
      <c r="D352" s="51" t="s">
        <v>624</v>
      </c>
      <c r="E352" s="197" t="s">
        <v>245</v>
      </c>
      <c r="F352" s="198">
        <f>SUM(F355)+F353+F354</f>
        <v>23437</v>
      </c>
      <c r="G352" s="198">
        <f>SUM(G355)+G353+G354</f>
        <v>25431</v>
      </c>
      <c r="H352" s="198">
        <f>SUM(H355)+H353+H354</f>
        <v>25431</v>
      </c>
    </row>
    <row r="353" spans="1:8" ht="30.75" hidden="1" customHeight="1">
      <c r="A353" s="45" t="s">
        <v>946</v>
      </c>
      <c r="B353" s="75">
        <v>477</v>
      </c>
      <c r="C353" s="51" t="s">
        <v>648</v>
      </c>
      <c r="D353" s="51" t="s">
        <v>624</v>
      </c>
      <c r="E353" s="197" t="s">
        <v>709</v>
      </c>
      <c r="F353" s="198">
        <v>21932</v>
      </c>
      <c r="G353" s="198">
        <v>23926</v>
      </c>
      <c r="H353" s="198">
        <v>23926</v>
      </c>
    </row>
    <row r="354" spans="1:8" ht="30.75" hidden="1" customHeight="1">
      <c r="A354" s="45"/>
      <c r="B354" s="75"/>
      <c r="C354" s="51"/>
      <c r="D354" s="51"/>
      <c r="E354" s="197" t="s">
        <v>990</v>
      </c>
      <c r="F354" s="198">
        <v>505</v>
      </c>
      <c r="G354" s="198">
        <v>505</v>
      </c>
      <c r="H354" s="198">
        <v>505</v>
      </c>
    </row>
    <row r="355" spans="1:8" ht="22.5" hidden="1" customHeight="1">
      <c r="A355" s="45" t="s">
        <v>246</v>
      </c>
      <c r="B355" s="75">
        <v>477</v>
      </c>
      <c r="C355" s="51" t="s">
        <v>648</v>
      </c>
      <c r="D355" s="51" t="s">
        <v>624</v>
      </c>
      <c r="E355" s="197" t="s">
        <v>709</v>
      </c>
      <c r="F355" s="198">
        <v>1000</v>
      </c>
      <c r="G355" s="198">
        <v>1000</v>
      </c>
      <c r="H355" s="198">
        <v>1000</v>
      </c>
    </row>
    <row r="356" spans="1:8" ht="20.25" customHeight="1">
      <c r="A356" s="43" t="s">
        <v>181</v>
      </c>
      <c r="B356" s="73">
        <v>477</v>
      </c>
      <c r="C356" s="97" t="s">
        <v>182</v>
      </c>
      <c r="D356" s="72"/>
      <c r="E356" s="197"/>
      <c r="F356" s="61">
        <f>SUM(F357,F386)</f>
        <v>79040.899999999994</v>
      </c>
      <c r="G356" s="61">
        <f>SUM(G357,G386)</f>
        <v>76403.7</v>
      </c>
      <c r="H356" s="61">
        <f>SUM(H357,H386)</f>
        <v>73249.7</v>
      </c>
    </row>
    <row r="357" spans="1:8" ht="22.5" customHeight="1">
      <c r="A357" s="43" t="s">
        <v>453</v>
      </c>
      <c r="B357" s="73">
        <v>477</v>
      </c>
      <c r="C357" s="97" t="s">
        <v>183</v>
      </c>
      <c r="D357" s="72"/>
      <c r="E357" s="197"/>
      <c r="F357" s="61">
        <f>SUM(F358)</f>
        <v>69480.899999999994</v>
      </c>
      <c r="G357" s="61">
        <f>SUM(G358)</f>
        <v>66195.7</v>
      </c>
      <c r="H357" s="61">
        <f>SUM(H358)</f>
        <v>63041.7</v>
      </c>
    </row>
    <row r="358" spans="1:8" ht="45" customHeight="1">
      <c r="A358" s="47" t="s">
        <v>10</v>
      </c>
      <c r="B358" s="73">
        <v>477</v>
      </c>
      <c r="C358" s="97" t="s">
        <v>183</v>
      </c>
      <c r="D358" s="72" t="s">
        <v>537</v>
      </c>
      <c r="E358" s="197"/>
      <c r="F358" s="61">
        <f>F359+F371+F378</f>
        <v>69480.899999999994</v>
      </c>
      <c r="G358" s="61">
        <f>SUM(G360,G362,G371,G378+G365)</f>
        <v>66195.7</v>
      </c>
      <c r="H358" s="61">
        <f>SUM(H360,H362,H371,H378+H365)</f>
        <v>63041.7</v>
      </c>
    </row>
    <row r="359" spans="1:8" ht="35.25" customHeight="1">
      <c r="A359" s="45" t="s">
        <v>619</v>
      </c>
      <c r="B359" s="75">
        <v>477</v>
      </c>
      <c r="C359" s="98" t="s">
        <v>183</v>
      </c>
      <c r="D359" s="51" t="s">
        <v>613</v>
      </c>
      <c r="E359" s="197"/>
      <c r="F359" s="198">
        <f>F360+F362+F365</f>
        <v>42819.1</v>
      </c>
      <c r="G359" s="198">
        <f>G360+G362+G365</f>
        <v>37347.1</v>
      </c>
      <c r="H359" s="198">
        <f>H360+H362+H365</f>
        <v>34189.199999999997</v>
      </c>
    </row>
    <row r="360" spans="1:8" ht="46.5" customHeight="1">
      <c r="A360" s="99" t="s">
        <v>436</v>
      </c>
      <c r="B360" s="73">
        <v>477</v>
      </c>
      <c r="C360" s="97" t="s">
        <v>183</v>
      </c>
      <c r="D360" s="72" t="s">
        <v>620</v>
      </c>
      <c r="E360" s="197"/>
      <c r="F360" s="61">
        <f>SUM(F361)</f>
        <v>35089</v>
      </c>
      <c r="G360" s="61">
        <f>SUM(G361)</f>
        <v>31579</v>
      </c>
      <c r="H360" s="61">
        <f>SUM(H361)</f>
        <v>28421.1</v>
      </c>
    </row>
    <row r="361" spans="1:8" ht="19.5" customHeight="1">
      <c r="A361" s="45" t="s">
        <v>246</v>
      </c>
      <c r="B361" s="75">
        <v>477</v>
      </c>
      <c r="C361" s="98" t="s">
        <v>183</v>
      </c>
      <c r="D361" s="51" t="s">
        <v>620</v>
      </c>
      <c r="E361" s="197" t="s">
        <v>245</v>
      </c>
      <c r="F361" s="62">
        <v>35089</v>
      </c>
      <c r="G361" s="62">
        <v>31579</v>
      </c>
      <c r="H361" s="62">
        <v>28421.1</v>
      </c>
    </row>
    <row r="362" spans="1:8" ht="33" customHeight="1">
      <c r="A362" s="47" t="s">
        <v>11</v>
      </c>
      <c r="B362" s="73">
        <v>477</v>
      </c>
      <c r="C362" s="97" t="s">
        <v>183</v>
      </c>
      <c r="D362" s="72" t="s">
        <v>621</v>
      </c>
      <c r="E362" s="197"/>
      <c r="F362" s="61">
        <f>F364+F363</f>
        <v>6966</v>
      </c>
      <c r="G362" s="61">
        <f t="shared" ref="G362:H362" si="51">G364+G363</f>
        <v>5000</v>
      </c>
      <c r="H362" s="61">
        <f t="shared" si="51"/>
        <v>5000</v>
      </c>
    </row>
    <row r="363" spans="1:8" ht="33" hidden="1" customHeight="1">
      <c r="A363" s="47"/>
      <c r="B363" s="73"/>
      <c r="C363" s="97"/>
      <c r="D363" s="72"/>
      <c r="E363" s="197" t="s">
        <v>990</v>
      </c>
      <c r="F363" s="198">
        <v>3966</v>
      </c>
      <c r="G363" s="198">
        <v>1000</v>
      </c>
      <c r="H363" s="198">
        <v>1000</v>
      </c>
    </row>
    <row r="364" spans="1:8" ht="22.5" hidden="1" customHeight="1">
      <c r="A364" s="45" t="s">
        <v>246</v>
      </c>
      <c r="B364" s="75">
        <v>477</v>
      </c>
      <c r="C364" s="98" t="s">
        <v>183</v>
      </c>
      <c r="D364" s="51" t="s">
        <v>621</v>
      </c>
      <c r="E364" s="197" t="s">
        <v>709</v>
      </c>
      <c r="F364" s="198">
        <v>3000</v>
      </c>
      <c r="G364" s="198">
        <v>4000</v>
      </c>
      <c r="H364" s="198">
        <v>4000</v>
      </c>
    </row>
    <row r="365" spans="1:8" ht="20.25" customHeight="1">
      <c r="A365" s="45" t="s">
        <v>881</v>
      </c>
      <c r="B365" s="75">
        <v>477</v>
      </c>
      <c r="C365" s="98" t="s">
        <v>183</v>
      </c>
      <c r="D365" s="51"/>
      <c r="E365" s="197"/>
      <c r="F365" s="198">
        <f>F366+F370</f>
        <v>764.1</v>
      </c>
      <c r="G365" s="198">
        <f t="shared" ref="G365:H365" si="52">G366+G370</f>
        <v>768.1</v>
      </c>
      <c r="H365" s="198">
        <f t="shared" si="52"/>
        <v>768.1</v>
      </c>
    </row>
    <row r="366" spans="1:8" ht="18" customHeight="1">
      <c r="A366" s="45" t="s">
        <v>893</v>
      </c>
      <c r="B366" s="75">
        <v>477</v>
      </c>
      <c r="C366" s="98" t="s">
        <v>183</v>
      </c>
      <c r="D366" s="51" t="s">
        <v>887</v>
      </c>
      <c r="E366" s="197" t="s">
        <v>855</v>
      </c>
      <c r="F366" s="62">
        <v>755.1</v>
      </c>
      <c r="G366" s="62">
        <v>759.1</v>
      </c>
      <c r="H366" s="62">
        <v>759.1</v>
      </c>
    </row>
    <row r="367" spans="1:8" hidden="1">
      <c r="A367" s="45" t="s">
        <v>853</v>
      </c>
      <c r="B367" s="75">
        <v>477</v>
      </c>
      <c r="C367" s="98" t="s">
        <v>183</v>
      </c>
      <c r="D367" s="51" t="s">
        <v>856</v>
      </c>
      <c r="E367" s="197" t="s">
        <v>855</v>
      </c>
      <c r="F367" s="198">
        <v>0</v>
      </c>
      <c r="G367" s="198">
        <v>0</v>
      </c>
      <c r="H367" s="198">
        <v>0</v>
      </c>
    </row>
    <row r="368" spans="1:8" hidden="1">
      <c r="A368" s="45" t="s">
        <v>893</v>
      </c>
      <c r="B368" s="75">
        <v>477</v>
      </c>
      <c r="C368" s="98" t="s">
        <v>183</v>
      </c>
      <c r="D368" s="51" t="s">
        <v>887</v>
      </c>
      <c r="E368" s="197" t="s">
        <v>855</v>
      </c>
      <c r="F368" s="198">
        <v>0</v>
      </c>
      <c r="G368" s="198">
        <v>0</v>
      </c>
      <c r="H368" s="198">
        <v>0</v>
      </c>
    </row>
    <row r="369" spans="1:8" hidden="1">
      <c r="A369" s="45" t="s">
        <v>853</v>
      </c>
      <c r="B369" s="75">
        <v>477</v>
      </c>
      <c r="C369" s="98" t="s">
        <v>183</v>
      </c>
      <c r="D369" s="51" t="s">
        <v>888</v>
      </c>
      <c r="E369" s="197" t="s">
        <v>855</v>
      </c>
      <c r="F369" s="198">
        <v>0</v>
      </c>
      <c r="G369" s="198">
        <v>0</v>
      </c>
      <c r="H369" s="198">
        <v>0</v>
      </c>
    </row>
    <row r="370" spans="1:8" ht="18.75" customHeight="1">
      <c r="A370" s="45" t="s">
        <v>952</v>
      </c>
      <c r="B370" s="75">
        <v>477</v>
      </c>
      <c r="C370" s="98" t="s">
        <v>183</v>
      </c>
      <c r="D370" s="51" t="s">
        <v>888</v>
      </c>
      <c r="E370" s="197" t="s">
        <v>855</v>
      </c>
      <c r="F370" s="198">
        <v>9</v>
      </c>
      <c r="G370" s="198">
        <v>9</v>
      </c>
      <c r="H370" s="198">
        <v>9</v>
      </c>
    </row>
    <row r="371" spans="1:8" ht="20.25" customHeight="1">
      <c r="A371" s="47" t="s">
        <v>618</v>
      </c>
      <c r="B371" s="73">
        <v>477</v>
      </c>
      <c r="C371" s="97" t="s">
        <v>183</v>
      </c>
      <c r="D371" s="72" t="s">
        <v>614</v>
      </c>
      <c r="E371" s="197"/>
      <c r="F371" s="61">
        <f>SUM(F372)+F376</f>
        <v>6714</v>
      </c>
      <c r="G371" s="61">
        <f t="shared" ref="G371:H371" si="53">SUM(G372)</f>
        <v>7200</v>
      </c>
      <c r="H371" s="61">
        <f t="shared" si="53"/>
        <v>7200</v>
      </c>
    </row>
    <row r="372" spans="1:8" ht="21.75" customHeight="1">
      <c r="A372" s="45" t="s">
        <v>12</v>
      </c>
      <c r="B372" s="75">
        <v>477</v>
      </c>
      <c r="C372" s="98" t="s">
        <v>183</v>
      </c>
      <c r="D372" s="51" t="s">
        <v>627</v>
      </c>
      <c r="E372" s="197"/>
      <c r="F372" s="198">
        <f>SUM(F375)+F373+F374</f>
        <v>6714</v>
      </c>
      <c r="G372" s="198">
        <f t="shared" ref="G372:H372" si="54">SUM(G375)+G373+G374</f>
        <v>7200</v>
      </c>
      <c r="H372" s="198">
        <f t="shared" si="54"/>
        <v>7200</v>
      </c>
    </row>
    <row r="373" spans="1:8" ht="21.75" hidden="1" customHeight="1">
      <c r="A373" s="45" t="s">
        <v>946</v>
      </c>
      <c r="B373" s="75">
        <v>477</v>
      </c>
      <c r="C373" s="98" t="s">
        <v>183</v>
      </c>
      <c r="D373" s="51" t="s">
        <v>627</v>
      </c>
      <c r="E373" s="197" t="s">
        <v>709</v>
      </c>
      <c r="F373" s="198">
        <v>5676</v>
      </c>
      <c r="G373" s="198">
        <v>6162</v>
      </c>
      <c r="H373" s="198">
        <v>6162</v>
      </c>
    </row>
    <row r="374" spans="1:8" ht="21.75" hidden="1" customHeight="1">
      <c r="A374" s="45"/>
      <c r="B374" s="75"/>
      <c r="C374" s="98"/>
      <c r="D374" s="51"/>
      <c r="E374" s="197" t="s">
        <v>990</v>
      </c>
      <c r="F374" s="198">
        <v>338</v>
      </c>
      <c r="G374" s="198">
        <v>338</v>
      </c>
      <c r="H374" s="198">
        <v>338</v>
      </c>
    </row>
    <row r="375" spans="1:8" ht="16.5" hidden="1" customHeight="1">
      <c r="A375" s="45" t="s">
        <v>246</v>
      </c>
      <c r="B375" s="75">
        <v>477</v>
      </c>
      <c r="C375" s="98" t="s">
        <v>183</v>
      </c>
      <c r="D375" s="51" t="s">
        <v>627</v>
      </c>
      <c r="E375" s="197" t="s">
        <v>709</v>
      </c>
      <c r="F375" s="198">
        <v>700</v>
      </c>
      <c r="G375" s="198">
        <v>700</v>
      </c>
      <c r="H375" s="198">
        <v>700</v>
      </c>
    </row>
    <row r="376" spans="1:8" ht="16.5" hidden="1" customHeight="1">
      <c r="A376" s="45" t="s">
        <v>952</v>
      </c>
      <c r="B376" s="75"/>
      <c r="C376" s="98" t="s">
        <v>183</v>
      </c>
      <c r="D376" s="51" t="s">
        <v>971</v>
      </c>
      <c r="E376" s="197" t="s">
        <v>855</v>
      </c>
      <c r="F376" s="198"/>
      <c r="G376" s="198"/>
      <c r="H376" s="198"/>
    </row>
    <row r="377" spans="1:8" hidden="1">
      <c r="A377" s="45"/>
      <c r="B377" s="75"/>
      <c r="C377" s="98"/>
      <c r="D377" s="51"/>
      <c r="E377" s="197"/>
      <c r="F377" s="198"/>
      <c r="G377" s="198"/>
      <c r="H377" s="198"/>
    </row>
    <row r="378" spans="1:8" ht="20.25" customHeight="1">
      <c r="A378" s="47" t="s">
        <v>615</v>
      </c>
      <c r="B378" s="73">
        <v>477</v>
      </c>
      <c r="C378" s="97" t="s">
        <v>183</v>
      </c>
      <c r="D378" s="72" t="s">
        <v>617</v>
      </c>
      <c r="E378" s="197"/>
      <c r="F378" s="61">
        <f>SUM(F379)+F383</f>
        <v>19947.8</v>
      </c>
      <c r="G378" s="61">
        <f>SUM(G379)+G383</f>
        <v>21648.6</v>
      </c>
      <c r="H378" s="61">
        <f>SUM(H379)+H383</f>
        <v>21652.5</v>
      </c>
    </row>
    <row r="379" spans="1:8" s="3" customFormat="1" ht="21.75" customHeight="1">
      <c r="A379" s="45" t="s">
        <v>13</v>
      </c>
      <c r="B379" s="75">
        <v>477</v>
      </c>
      <c r="C379" s="98" t="s">
        <v>183</v>
      </c>
      <c r="D379" s="51" t="s">
        <v>616</v>
      </c>
      <c r="E379" s="197" t="s">
        <v>245</v>
      </c>
      <c r="F379" s="198">
        <f>F382+F380+F381</f>
        <v>19799</v>
      </c>
      <c r="G379" s="198">
        <f t="shared" ref="G379:H379" si="55">G382+G380+G381</f>
        <v>21498</v>
      </c>
      <c r="H379" s="198">
        <f t="shared" si="55"/>
        <v>21498</v>
      </c>
    </row>
    <row r="380" spans="1:8" ht="21.75" hidden="1" customHeight="1">
      <c r="A380" s="45" t="s">
        <v>946</v>
      </c>
      <c r="B380" s="75">
        <v>477</v>
      </c>
      <c r="C380" s="98" t="s">
        <v>183</v>
      </c>
      <c r="D380" s="51" t="s">
        <v>616</v>
      </c>
      <c r="E380" s="197" t="s">
        <v>709</v>
      </c>
      <c r="F380" s="198">
        <v>18684</v>
      </c>
      <c r="G380" s="198">
        <v>20383</v>
      </c>
      <c r="H380" s="198">
        <v>20383</v>
      </c>
    </row>
    <row r="381" spans="1:8" ht="21.75" hidden="1" customHeight="1">
      <c r="A381" s="45"/>
      <c r="B381" s="75"/>
      <c r="C381" s="98"/>
      <c r="D381" s="51"/>
      <c r="E381" s="197"/>
      <c r="F381" s="198">
        <v>238</v>
      </c>
      <c r="G381" s="198">
        <v>238</v>
      </c>
      <c r="H381" s="198">
        <v>238</v>
      </c>
    </row>
    <row r="382" spans="1:8" ht="21" hidden="1" customHeight="1">
      <c r="A382" s="45" t="s">
        <v>246</v>
      </c>
      <c r="B382" s="75">
        <v>477</v>
      </c>
      <c r="C382" s="98" t="s">
        <v>183</v>
      </c>
      <c r="D382" s="51" t="s">
        <v>616</v>
      </c>
      <c r="E382" s="197" t="s">
        <v>709</v>
      </c>
      <c r="F382" s="198">
        <v>877</v>
      </c>
      <c r="G382" s="198">
        <v>877</v>
      </c>
      <c r="H382" s="198">
        <v>877</v>
      </c>
    </row>
    <row r="383" spans="1:8" ht="30" customHeight="1">
      <c r="A383" s="45" t="s">
        <v>880</v>
      </c>
      <c r="B383" s="75">
        <v>477</v>
      </c>
      <c r="C383" s="98" t="s">
        <v>183</v>
      </c>
      <c r="D383" s="51"/>
      <c r="E383" s="197"/>
      <c r="F383" s="198">
        <f>F384+F385</f>
        <v>148.80000000000001</v>
      </c>
      <c r="G383" s="198">
        <f>G384+G385</f>
        <v>150.6</v>
      </c>
      <c r="H383" s="198">
        <f>H384+H385</f>
        <v>154.5</v>
      </c>
    </row>
    <row r="384" spans="1:8" ht="18" customHeight="1">
      <c r="A384" s="45" t="s">
        <v>893</v>
      </c>
      <c r="B384" s="75">
        <v>477</v>
      </c>
      <c r="C384" s="98" t="s">
        <v>183</v>
      </c>
      <c r="D384" s="51" t="s">
        <v>879</v>
      </c>
      <c r="E384" s="197" t="s">
        <v>855</v>
      </c>
      <c r="F384" s="62">
        <v>147.80000000000001</v>
      </c>
      <c r="G384" s="62">
        <v>149.6</v>
      </c>
      <c r="H384" s="198">
        <v>153.5</v>
      </c>
    </row>
    <row r="385" spans="1:8" ht="18" customHeight="1">
      <c r="A385" s="45" t="s">
        <v>853</v>
      </c>
      <c r="B385" s="75">
        <v>477</v>
      </c>
      <c r="C385" s="98" t="s">
        <v>183</v>
      </c>
      <c r="D385" s="51" t="s">
        <v>854</v>
      </c>
      <c r="E385" s="197" t="s">
        <v>855</v>
      </c>
      <c r="F385" s="198">
        <v>1</v>
      </c>
      <c r="G385" s="198">
        <v>1</v>
      </c>
      <c r="H385" s="198">
        <v>1</v>
      </c>
    </row>
    <row r="386" spans="1:8" ht="27" customHeight="1">
      <c r="A386" s="101" t="s">
        <v>243</v>
      </c>
      <c r="B386" s="73">
        <v>477</v>
      </c>
      <c r="C386" s="97" t="s">
        <v>184</v>
      </c>
      <c r="D386" s="72"/>
      <c r="E386" s="197"/>
      <c r="F386" s="61">
        <f>SUM(F392)+F387</f>
        <v>9560</v>
      </c>
      <c r="G386" s="61">
        <f>SUM(G392)+G387</f>
        <v>10208</v>
      </c>
      <c r="H386" s="61">
        <f>SUM(H392)+H387</f>
        <v>10208</v>
      </c>
    </row>
    <row r="387" spans="1:8" ht="38.25" customHeight="1">
      <c r="A387" s="43" t="s">
        <v>723</v>
      </c>
      <c r="B387" s="73">
        <v>477</v>
      </c>
      <c r="C387" s="72" t="s">
        <v>184</v>
      </c>
      <c r="D387" s="72" t="s">
        <v>724</v>
      </c>
      <c r="E387" s="197"/>
      <c r="F387" s="61">
        <f t="shared" ref="F387:H387" si="56">F388</f>
        <v>7382</v>
      </c>
      <c r="G387" s="61">
        <f t="shared" si="56"/>
        <v>8030</v>
      </c>
      <c r="H387" s="61">
        <f t="shared" si="56"/>
        <v>8030</v>
      </c>
    </row>
    <row r="388" spans="1:8" ht="35.25" customHeight="1">
      <c r="A388" s="45" t="s">
        <v>725</v>
      </c>
      <c r="B388" s="75">
        <v>477</v>
      </c>
      <c r="C388" s="51" t="s">
        <v>184</v>
      </c>
      <c r="D388" s="51" t="s">
        <v>724</v>
      </c>
      <c r="E388" s="197" t="s">
        <v>245</v>
      </c>
      <c r="F388" s="198">
        <f>F389+F390</f>
        <v>7382</v>
      </c>
      <c r="G388" s="198">
        <f t="shared" ref="G388:H388" si="57">G389+G390</f>
        <v>8030</v>
      </c>
      <c r="H388" s="198">
        <f t="shared" si="57"/>
        <v>8030</v>
      </c>
    </row>
    <row r="389" spans="1:8" ht="35.25" hidden="1" customHeight="1">
      <c r="A389" s="45" t="s">
        <v>946</v>
      </c>
      <c r="B389" s="75">
        <v>477</v>
      </c>
      <c r="C389" s="51" t="s">
        <v>184</v>
      </c>
      <c r="D389" s="51" t="s">
        <v>724</v>
      </c>
      <c r="E389" s="197" t="s">
        <v>709</v>
      </c>
      <c r="F389" s="198">
        <v>7125</v>
      </c>
      <c r="G389" s="198">
        <v>7773</v>
      </c>
      <c r="H389" s="198">
        <v>7773</v>
      </c>
    </row>
    <row r="390" spans="1:8" ht="18" hidden="1" customHeight="1">
      <c r="A390" s="45" t="s">
        <v>246</v>
      </c>
      <c r="B390" s="75">
        <v>477</v>
      </c>
      <c r="C390" s="51" t="s">
        <v>184</v>
      </c>
      <c r="D390" s="51" t="s">
        <v>724</v>
      </c>
      <c r="E390" s="197" t="s">
        <v>709</v>
      </c>
      <c r="F390" s="198">
        <v>257</v>
      </c>
      <c r="G390" s="198">
        <v>257</v>
      </c>
      <c r="H390" s="198">
        <v>257</v>
      </c>
    </row>
    <row r="391" spans="1:8" ht="38.25" customHeight="1">
      <c r="A391" s="43" t="s">
        <v>429</v>
      </c>
      <c r="B391" s="73">
        <v>477</v>
      </c>
      <c r="C391" s="97" t="s">
        <v>184</v>
      </c>
      <c r="D391" s="72" t="s">
        <v>387</v>
      </c>
      <c r="E391" s="197"/>
      <c r="F391" s="61">
        <f>SUM(F392)</f>
        <v>2178</v>
      </c>
      <c r="G391" s="61">
        <f>SUM(G392)</f>
        <v>2178</v>
      </c>
      <c r="H391" s="61">
        <f>SUM(H392)</f>
        <v>2178</v>
      </c>
    </row>
    <row r="392" spans="1:8" ht="31.5" customHeight="1">
      <c r="A392" s="52" t="s">
        <v>334</v>
      </c>
      <c r="B392" s="75">
        <v>477</v>
      </c>
      <c r="C392" s="51" t="s">
        <v>184</v>
      </c>
      <c r="D392" s="51" t="s">
        <v>538</v>
      </c>
      <c r="E392" s="197"/>
      <c r="F392" s="198">
        <f>SUM(F393,F395)</f>
        <v>2178</v>
      </c>
      <c r="G392" s="198">
        <f>SUM(G393,G395)</f>
        <v>2178</v>
      </c>
      <c r="H392" s="198">
        <f>SUM(H393,H395)</f>
        <v>2178</v>
      </c>
    </row>
    <row r="393" spans="1:8" ht="33.75" customHeight="1">
      <c r="A393" s="44" t="s">
        <v>322</v>
      </c>
      <c r="B393" s="75">
        <v>477</v>
      </c>
      <c r="C393" s="51" t="s">
        <v>184</v>
      </c>
      <c r="D393" s="51" t="s">
        <v>539</v>
      </c>
      <c r="E393" s="197"/>
      <c r="F393" s="198">
        <f>SUM(F394)</f>
        <v>2138</v>
      </c>
      <c r="G393" s="198">
        <f>SUM(G394)</f>
        <v>2138</v>
      </c>
      <c r="H393" s="198">
        <f>SUM(H394)</f>
        <v>2138</v>
      </c>
    </row>
    <row r="394" spans="1:8" ht="33.75" customHeight="1">
      <c r="A394" s="44" t="s">
        <v>324</v>
      </c>
      <c r="B394" s="75">
        <v>477</v>
      </c>
      <c r="C394" s="51" t="s">
        <v>184</v>
      </c>
      <c r="D394" s="51" t="s">
        <v>539</v>
      </c>
      <c r="E394" s="197" t="s">
        <v>323</v>
      </c>
      <c r="F394" s="198">
        <v>2138</v>
      </c>
      <c r="G394" s="198">
        <v>2138</v>
      </c>
      <c r="H394" s="198">
        <v>2138</v>
      </c>
    </row>
    <row r="395" spans="1:8" ht="25.5">
      <c r="A395" s="44" t="s">
        <v>296</v>
      </c>
      <c r="B395" s="75">
        <v>477</v>
      </c>
      <c r="C395" s="51" t="s">
        <v>184</v>
      </c>
      <c r="D395" s="51" t="s">
        <v>540</v>
      </c>
      <c r="E395" s="197"/>
      <c r="F395" s="198">
        <f>SUM(F396)</f>
        <v>40</v>
      </c>
      <c r="G395" s="198">
        <f>SUM(G396)</f>
        <v>40</v>
      </c>
      <c r="H395" s="198">
        <f>SUM(H396)</f>
        <v>40</v>
      </c>
    </row>
    <row r="396" spans="1:8" ht="38.25">
      <c r="A396" s="44" t="s">
        <v>320</v>
      </c>
      <c r="B396" s="75">
        <v>477</v>
      </c>
      <c r="C396" s="51" t="s">
        <v>184</v>
      </c>
      <c r="D396" s="51" t="s">
        <v>540</v>
      </c>
      <c r="E396" s="197" t="s">
        <v>319</v>
      </c>
      <c r="F396" s="198">
        <v>40</v>
      </c>
      <c r="G396" s="198">
        <v>40</v>
      </c>
      <c r="H396" s="198">
        <v>40</v>
      </c>
    </row>
    <row r="397" spans="1:8" s="13" customFormat="1" ht="21.75" customHeight="1">
      <c r="A397" s="59" t="s">
        <v>823</v>
      </c>
      <c r="B397" s="68"/>
      <c r="C397" s="76"/>
      <c r="D397" s="68"/>
      <c r="E397" s="68"/>
      <c r="F397" s="62"/>
      <c r="G397" s="62">
        <v>11904</v>
      </c>
      <c r="H397" s="62">
        <v>24197</v>
      </c>
    </row>
  </sheetData>
  <customSheetViews>
    <customSheetView guid="{1201EF33-C3B2-45F9-B4A2-FF370EB2FDAD}" hiddenRows="1">
      <selection activeCell="J10" sqref="J10"/>
      <pageMargins left="0.59055118110236227" right="0.19685039370078741" top="0" bottom="0" header="0.31496062992125984" footer="0.31496062992125984"/>
      <pageSetup paperSize="9" scale="75" orientation="portrait" r:id="rId1"/>
    </customSheetView>
  </customSheetViews>
  <mergeCells count="4">
    <mergeCell ref="F2:H2"/>
    <mergeCell ref="B3:H3"/>
    <mergeCell ref="D4:H4"/>
    <mergeCell ref="A6:H6"/>
  </mergeCells>
  <pageMargins left="0.59055118110236227" right="0.19685039370078741" top="0" bottom="0" header="0.31496062992125984" footer="0.31496062992125984"/>
  <pageSetup paperSize="9" scale="75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4"/>
  <sheetViews>
    <sheetView workbookViewId="0">
      <selection activeCell="J5" sqref="J5"/>
    </sheetView>
  </sheetViews>
  <sheetFormatPr defaultRowHeight="12.75"/>
  <cols>
    <col min="1" max="1" width="45.140625" style="248" customWidth="1"/>
    <col min="2" max="2" width="9.7109375" style="248" customWidth="1"/>
    <col min="3" max="3" width="14.5703125" style="248" customWidth="1"/>
    <col min="4" max="4" width="8.7109375" style="248" customWidth="1"/>
    <col min="5" max="5" width="13.28515625" style="55" customWidth="1"/>
    <col min="6" max="6" width="12" style="55" customWidth="1"/>
    <col min="7" max="7" width="11.7109375" style="55" customWidth="1"/>
  </cols>
  <sheetData>
    <row r="1" spans="1:7">
      <c r="G1" s="172"/>
    </row>
    <row r="2" spans="1:7">
      <c r="E2" s="340" t="s">
        <v>959</v>
      </c>
      <c r="F2" s="340"/>
      <c r="G2" s="340"/>
    </row>
    <row r="3" spans="1:7" ht="58.5" customHeight="1">
      <c r="A3" s="247"/>
      <c r="B3" s="345" t="s">
        <v>977</v>
      </c>
      <c r="C3" s="345"/>
      <c r="D3" s="345"/>
      <c r="E3" s="346"/>
      <c r="F3" s="346"/>
      <c r="G3" s="347"/>
    </row>
    <row r="4" spans="1:7" ht="17.25" customHeight="1">
      <c r="A4" s="247"/>
      <c r="B4" s="247"/>
      <c r="D4" s="345"/>
      <c r="E4" s="345"/>
      <c r="F4" s="345"/>
      <c r="G4" s="345"/>
    </row>
    <row r="5" spans="1:7" ht="57" customHeight="1">
      <c r="A5" s="348" t="s">
        <v>1063</v>
      </c>
      <c r="B5" s="348"/>
      <c r="C5" s="348"/>
      <c r="D5" s="348"/>
      <c r="E5" s="348"/>
      <c r="F5" s="348"/>
      <c r="G5" s="347"/>
    </row>
    <row r="6" spans="1:7" ht="12.75" customHeight="1">
      <c r="A6" s="193"/>
      <c r="B6" s="193"/>
      <c r="C6" s="193"/>
      <c r="D6" s="193"/>
      <c r="E6" s="194"/>
      <c r="F6" s="194"/>
      <c r="G6" s="194"/>
    </row>
    <row r="7" spans="1:7">
      <c r="A7" s="193"/>
      <c r="B7" s="193"/>
      <c r="C7" s="193"/>
      <c r="D7" s="193"/>
      <c r="E7" s="195"/>
      <c r="F7" s="195"/>
      <c r="G7" s="195" t="s">
        <v>461</v>
      </c>
    </row>
    <row r="8" spans="1:7" ht="36.75" customHeight="1">
      <c r="A8" s="38" t="s">
        <v>259</v>
      </c>
      <c r="B8" s="38" t="s">
        <v>234</v>
      </c>
      <c r="C8" s="38" t="s">
        <v>318</v>
      </c>
      <c r="D8" s="38" t="s">
        <v>235</v>
      </c>
      <c r="E8" s="54" t="s">
        <v>941</v>
      </c>
      <c r="F8" s="54" t="s">
        <v>953</v>
      </c>
      <c r="G8" s="54" t="s">
        <v>975</v>
      </c>
    </row>
    <row r="9" spans="1:7" ht="30.75" customHeight="1">
      <c r="A9" s="34" t="s">
        <v>236</v>
      </c>
      <c r="B9" s="38"/>
      <c r="C9" s="38"/>
      <c r="D9" s="38"/>
      <c r="E9" s="61">
        <f>SUM(E10,E88,E98,E130,E185,E220,E301,E357,E406,E424,E431,E437)+E454</f>
        <v>1172426.1000000001</v>
      </c>
      <c r="F9" s="61">
        <f>SUM(F10,F88,F98,F130,F185,F220,F301,F357,F406,F424,F431,F437)+F454</f>
        <v>928743.1</v>
      </c>
      <c r="G9" s="61">
        <f>SUM(G10,G88,G98,G130,G185,G220,G301,G357,G406,G424,G431,G437)+G454</f>
        <v>930931.5</v>
      </c>
    </row>
    <row r="10" spans="1:7" ht="21" customHeight="1">
      <c r="A10" s="34" t="s">
        <v>237</v>
      </c>
      <c r="B10" s="50" t="s">
        <v>238</v>
      </c>
      <c r="C10" s="50"/>
      <c r="D10" s="50"/>
      <c r="E10" s="61">
        <f>SUM(E11,E20,E30,E48,E74,E80,E67)</f>
        <v>63380.3</v>
      </c>
      <c r="F10" s="61">
        <f t="shared" ref="F10:G10" si="0">SUM(F11,F20,F30,F48,F74,F80,F67)</f>
        <v>68337.7</v>
      </c>
      <c r="G10" s="61">
        <f t="shared" si="0"/>
        <v>68370.2</v>
      </c>
    </row>
    <row r="11" spans="1:7" ht="38.25" customHeight="1">
      <c r="A11" s="34" t="s">
        <v>239</v>
      </c>
      <c r="B11" s="50" t="s">
        <v>240</v>
      </c>
      <c r="C11" s="50"/>
      <c r="D11" s="50"/>
      <c r="E11" s="61">
        <f>SUM(E13)</f>
        <v>2199</v>
      </c>
      <c r="F11" s="61">
        <f t="shared" ref="F11:G11" si="1">SUM(F13)</f>
        <v>2399</v>
      </c>
      <c r="G11" s="61">
        <f t="shared" si="1"/>
        <v>2399</v>
      </c>
    </row>
    <row r="12" spans="1:7" ht="32.25" customHeight="1">
      <c r="A12" s="34" t="s">
        <v>430</v>
      </c>
      <c r="B12" s="50" t="s">
        <v>240</v>
      </c>
      <c r="C12" s="50" t="s">
        <v>379</v>
      </c>
      <c r="D12" s="50"/>
      <c r="E12" s="61">
        <f>SUM(E13)</f>
        <v>2199</v>
      </c>
      <c r="F12" s="61">
        <f t="shared" ref="F12:G12" si="2">SUM(F13)</f>
        <v>2399</v>
      </c>
      <c r="G12" s="61">
        <f t="shared" si="2"/>
        <v>2399</v>
      </c>
    </row>
    <row r="13" spans="1:7" ht="22.5" customHeight="1">
      <c r="A13" s="196" t="s">
        <v>241</v>
      </c>
      <c r="B13" s="197" t="s">
        <v>240</v>
      </c>
      <c r="C13" s="197" t="s">
        <v>380</v>
      </c>
      <c r="D13" s="197"/>
      <c r="E13" s="198">
        <f>SUM(E14,E17)</f>
        <v>2199</v>
      </c>
      <c r="F13" s="198">
        <f t="shared" ref="F13:G13" si="3">SUM(F14,F17)</f>
        <v>2399</v>
      </c>
      <c r="G13" s="198">
        <f t="shared" si="3"/>
        <v>2399</v>
      </c>
    </row>
    <row r="14" spans="1:7" ht="30.75" customHeight="1">
      <c r="A14" s="196" t="s">
        <v>322</v>
      </c>
      <c r="B14" s="197" t="s">
        <v>240</v>
      </c>
      <c r="C14" s="197" t="s">
        <v>381</v>
      </c>
      <c r="D14" s="197"/>
      <c r="E14" s="198">
        <f>SUM(E16)</f>
        <v>2199</v>
      </c>
      <c r="F14" s="198">
        <f>SUM(F16)</f>
        <v>2399</v>
      </c>
      <c r="G14" s="198">
        <f>SUM(G16)</f>
        <v>2399</v>
      </c>
    </row>
    <row r="15" spans="1:7" ht="51.75" customHeight="1">
      <c r="A15" s="196" t="s">
        <v>1102</v>
      </c>
      <c r="B15" s="197" t="s">
        <v>240</v>
      </c>
      <c r="C15" s="197" t="s">
        <v>381</v>
      </c>
      <c r="D15" s="197" t="s">
        <v>1110</v>
      </c>
      <c r="E15" s="198">
        <f>E16</f>
        <v>2199</v>
      </c>
      <c r="F15" s="198">
        <f t="shared" ref="F15:G15" si="4">F16</f>
        <v>2399</v>
      </c>
      <c r="G15" s="198">
        <f t="shared" si="4"/>
        <v>2399</v>
      </c>
    </row>
    <row r="16" spans="1:7" ht="30" customHeight="1">
      <c r="A16" s="196" t="s">
        <v>324</v>
      </c>
      <c r="B16" s="197" t="s">
        <v>240</v>
      </c>
      <c r="C16" s="197" t="s">
        <v>381</v>
      </c>
      <c r="D16" s="197" t="s">
        <v>323</v>
      </c>
      <c r="E16" s="198">
        <v>2199</v>
      </c>
      <c r="F16" s="198">
        <v>2399</v>
      </c>
      <c r="G16" s="198">
        <v>2399</v>
      </c>
    </row>
    <row r="17" spans="1:7" ht="28.5" customHeight="1">
      <c r="A17" s="196" t="s">
        <v>296</v>
      </c>
      <c r="B17" s="197" t="s">
        <v>240</v>
      </c>
      <c r="C17" s="197" t="s">
        <v>382</v>
      </c>
      <c r="D17" s="197"/>
      <c r="E17" s="198">
        <f>E19</f>
        <v>0</v>
      </c>
      <c r="F17" s="198">
        <f>SUM(F19)</f>
        <v>0</v>
      </c>
      <c r="G17" s="198">
        <f>SUM(G19)</f>
        <v>0</v>
      </c>
    </row>
    <row r="18" spans="1:7" ht="28.5" customHeight="1">
      <c r="A18" s="196" t="s">
        <v>1101</v>
      </c>
      <c r="B18" s="197"/>
      <c r="C18" s="197"/>
      <c r="D18" s="197"/>
      <c r="E18" s="198"/>
      <c r="F18" s="198"/>
      <c r="G18" s="198"/>
    </row>
    <row r="19" spans="1:7" ht="32.25" customHeight="1">
      <c r="A19" s="196" t="s">
        <v>320</v>
      </c>
      <c r="B19" s="197" t="s">
        <v>240</v>
      </c>
      <c r="C19" s="197" t="s">
        <v>382</v>
      </c>
      <c r="D19" s="197" t="s">
        <v>319</v>
      </c>
      <c r="E19" s="198">
        <v>0</v>
      </c>
      <c r="F19" s="198">
        <v>0</v>
      </c>
      <c r="G19" s="198">
        <v>0</v>
      </c>
    </row>
    <row r="20" spans="1:7" ht="54.75" customHeight="1">
      <c r="A20" s="34" t="s">
        <v>316</v>
      </c>
      <c r="B20" s="50" t="s">
        <v>479</v>
      </c>
      <c r="C20" s="50"/>
      <c r="D20" s="50"/>
      <c r="E20" s="61">
        <f>SUM(E22)</f>
        <v>2227</v>
      </c>
      <c r="F20" s="61">
        <f t="shared" ref="F20:G20" si="5">SUM(F22)</f>
        <v>2384</v>
      </c>
      <c r="G20" s="61">
        <f t="shared" si="5"/>
        <v>2384</v>
      </c>
    </row>
    <row r="21" spans="1:7" ht="28.5" customHeight="1">
      <c r="A21" s="34" t="s">
        <v>430</v>
      </c>
      <c r="B21" s="50" t="s">
        <v>479</v>
      </c>
      <c r="C21" s="50" t="s">
        <v>379</v>
      </c>
      <c r="D21" s="50"/>
      <c r="E21" s="61">
        <f>SUM(E22)</f>
        <v>2227</v>
      </c>
      <c r="F21" s="61">
        <f t="shared" ref="F21:G21" si="6">SUM(F22)</f>
        <v>2384</v>
      </c>
      <c r="G21" s="61">
        <f t="shared" si="6"/>
        <v>2384</v>
      </c>
    </row>
    <row r="22" spans="1:7" ht="27" customHeight="1">
      <c r="A22" s="196" t="s">
        <v>478</v>
      </c>
      <c r="B22" s="197" t="s">
        <v>479</v>
      </c>
      <c r="C22" s="197" t="s">
        <v>383</v>
      </c>
      <c r="D22" s="197"/>
      <c r="E22" s="198">
        <f>SUM(E23,E26)+E29</f>
        <v>2227</v>
      </c>
      <c r="F22" s="198">
        <f t="shared" ref="F22:G22" si="7">SUM(F23,F26)+F29</f>
        <v>2384</v>
      </c>
      <c r="G22" s="198">
        <f t="shared" si="7"/>
        <v>2384</v>
      </c>
    </row>
    <row r="23" spans="1:7" ht="33" customHeight="1">
      <c r="A23" s="196" t="s">
        <v>322</v>
      </c>
      <c r="B23" s="197" t="s">
        <v>479</v>
      </c>
      <c r="C23" s="197" t="s">
        <v>384</v>
      </c>
      <c r="D23" s="197"/>
      <c r="E23" s="198">
        <f>SUM(E25)</f>
        <v>1727</v>
      </c>
      <c r="F23" s="198">
        <f t="shared" ref="F23:G23" si="8">SUM(F25)</f>
        <v>1884</v>
      </c>
      <c r="G23" s="198">
        <f t="shared" si="8"/>
        <v>1884</v>
      </c>
    </row>
    <row r="24" spans="1:7" ht="44.25" customHeight="1">
      <c r="A24" s="196" t="s">
        <v>1102</v>
      </c>
      <c r="B24" s="197" t="s">
        <v>479</v>
      </c>
      <c r="C24" s="197" t="s">
        <v>384</v>
      </c>
      <c r="D24" s="197" t="s">
        <v>1110</v>
      </c>
      <c r="E24" s="198">
        <f>E25</f>
        <v>1727</v>
      </c>
      <c r="F24" s="198">
        <f t="shared" ref="F24:G24" si="9">F25</f>
        <v>1884</v>
      </c>
      <c r="G24" s="198">
        <f t="shared" si="9"/>
        <v>1884</v>
      </c>
    </row>
    <row r="25" spans="1:7" ht="28.5" customHeight="1">
      <c r="A25" s="196" t="s">
        <v>324</v>
      </c>
      <c r="B25" s="197" t="s">
        <v>479</v>
      </c>
      <c r="C25" s="197" t="s">
        <v>384</v>
      </c>
      <c r="D25" s="197" t="s">
        <v>323</v>
      </c>
      <c r="E25" s="198">
        <v>1727</v>
      </c>
      <c r="F25" s="198">
        <v>1884</v>
      </c>
      <c r="G25" s="198">
        <v>1884</v>
      </c>
    </row>
    <row r="26" spans="1:7" ht="27.75" customHeight="1">
      <c r="A26" s="196" t="s">
        <v>296</v>
      </c>
      <c r="B26" s="197" t="s">
        <v>479</v>
      </c>
      <c r="C26" s="197" t="s">
        <v>385</v>
      </c>
      <c r="D26" s="197"/>
      <c r="E26" s="198">
        <f>E28</f>
        <v>500</v>
      </c>
      <c r="F26" s="198">
        <f t="shared" ref="F26:G26" si="10">F28</f>
        <v>500</v>
      </c>
      <c r="G26" s="198">
        <f t="shared" si="10"/>
        <v>500</v>
      </c>
    </row>
    <row r="27" spans="1:7" ht="33.75" customHeight="1">
      <c r="A27" s="196" t="s">
        <v>1101</v>
      </c>
      <c r="B27" s="197" t="s">
        <v>479</v>
      </c>
      <c r="C27" s="197" t="s">
        <v>385</v>
      </c>
      <c r="D27" s="197" t="s">
        <v>1106</v>
      </c>
      <c r="E27" s="198">
        <f>E28</f>
        <v>500</v>
      </c>
      <c r="F27" s="198">
        <f t="shared" ref="F27:G27" si="11">F28</f>
        <v>500</v>
      </c>
      <c r="G27" s="198">
        <f t="shared" si="11"/>
        <v>500</v>
      </c>
    </row>
    <row r="28" spans="1:7" ht="30.75" customHeight="1">
      <c r="A28" s="196" t="s">
        <v>320</v>
      </c>
      <c r="B28" s="197" t="s">
        <v>479</v>
      </c>
      <c r="C28" s="197" t="s">
        <v>385</v>
      </c>
      <c r="D28" s="197" t="s">
        <v>319</v>
      </c>
      <c r="E28" s="198">
        <v>500</v>
      </c>
      <c r="F28" s="198">
        <v>500</v>
      </c>
      <c r="G28" s="198">
        <v>500</v>
      </c>
    </row>
    <row r="29" spans="1:7" ht="45.75" hidden="1" customHeight="1">
      <c r="A29" s="196"/>
      <c r="B29" s="199"/>
      <c r="C29" s="197"/>
      <c r="D29" s="197"/>
      <c r="E29" s="198"/>
      <c r="F29" s="198"/>
      <c r="G29" s="198"/>
    </row>
    <row r="30" spans="1:7" ht="42" customHeight="1">
      <c r="A30" s="34" t="s">
        <v>480</v>
      </c>
      <c r="B30" s="50" t="s">
        <v>481</v>
      </c>
      <c r="C30" s="50"/>
      <c r="D30" s="50"/>
      <c r="E30" s="61">
        <f>SUM(E31)</f>
        <v>43331</v>
      </c>
      <c r="F30" s="61">
        <f t="shared" ref="F30:G30" si="12">SUM(F31)</f>
        <v>46748</v>
      </c>
      <c r="G30" s="61">
        <f t="shared" si="12"/>
        <v>46748</v>
      </c>
    </row>
    <row r="31" spans="1:7" ht="31.5" customHeight="1">
      <c r="A31" s="34" t="s">
        <v>431</v>
      </c>
      <c r="B31" s="50" t="s">
        <v>481</v>
      </c>
      <c r="C31" s="50" t="s">
        <v>387</v>
      </c>
      <c r="D31" s="50"/>
      <c r="E31" s="61">
        <f>SUM(E32,E38)</f>
        <v>43331</v>
      </c>
      <c r="F31" s="61">
        <f t="shared" ref="F31:G31" si="13">SUM(F32,F38)</f>
        <v>46748</v>
      </c>
      <c r="G31" s="61">
        <f t="shared" si="13"/>
        <v>46748</v>
      </c>
    </row>
    <row r="32" spans="1:7" ht="41.25" customHeight="1">
      <c r="A32" s="196" t="s">
        <v>482</v>
      </c>
      <c r="B32" s="197" t="s">
        <v>481</v>
      </c>
      <c r="C32" s="197" t="s">
        <v>388</v>
      </c>
      <c r="D32" s="197"/>
      <c r="E32" s="198">
        <f>E33</f>
        <v>1419</v>
      </c>
      <c r="F32" s="198">
        <f t="shared" ref="F32:G32" si="14">F33</f>
        <v>1548</v>
      </c>
      <c r="G32" s="198">
        <f t="shared" si="14"/>
        <v>1548</v>
      </c>
    </row>
    <row r="33" spans="1:7" ht="33" customHeight="1">
      <c r="A33" s="196" t="s">
        <v>322</v>
      </c>
      <c r="B33" s="197" t="s">
        <v>481</v>
      </c>
      <c r="C33" s="197" t="s">
        <v>389</v>
      </c>
      <c r="D33" s="197"/>
      <c r="E33" s="198">
        <f>E35+E37</f>
        <v>1419</v>
      </c>
      <c r="F33" s="198">
        <f t="shared" ref="F33:G33" si="15">F35+F37</f>
        <v>1548</v>
      </c>
      <c r="G33" s="198">
        <f t="shared" si="15"/>
        <v>1548</v>
      </c>
    </row>
    <row r="34" spans="1:7" ht="50.25" customHeight="1">
      <c r="A34" s="196" t="s">
        <v>1102</v>
      </c>
      <c r="B34" s="197" t="s">
        <v>481</v>
      </c>
      <c r="C34" s="197" t="s">
        <v>389</v>
      </c>
      <c r="D34" s="197" t="s">
        <v>1110</v>
      </c>
      <c r="E34" s="198">
        <f>E35</f>
        <v>1419</v>
      </c>
      <c r="F34" s="198">
        <f t="shared" ref="F34:G34" si="16">F35</f>
        <v>1548</v>
      </c>
      <c r="G34" s="198">
        <f t="shared" si="16"/>
        <v>1548</v>
      </c>
    </row>
    <row r="35" spans="1:7" ht="32.25" customHeight="1">
      <c r="A35" s="196" t="s">
        <v>324</v>
      </c>
      <c r="B35" s="197" t="s">
        <v>481</v>
      </c>
      <c r="C35" s="197" t="s">
        <v>389</v>
      </c>
      <c r="D35" s="197" t="s">
        <v>323</v>
      </c>
      <c r="E35" s="198">
        <v>1419</v>
      </c>
      <c r="F35" s="198">
        <v>1548</v>
      </c>
      <c r="G35" s="198">
        <v>1548</v>
      </c>
    </row>
    <row r="36" spans="1:7" ht="42" customHeight="1">
      <c r="A36" s="196" t="s">
        <v>296</v>
      </c>
      <c r="B36" s="197" t="s">
        <v>481</v>
      </c>
      <c r="C36" s="197" t="s">
        <v>390</v>
      </c>
      <c r="D36" s="197"/>
      <c r="E36" s="198"/>
      <c r="F36" s="198"/>
      <c r="G36" s="198"/>
    </row>
    <row r="37" spans="1:7" ht="29.25" customHeight="1">
      <c r="A37" s="196" t="s">
        <v>324</v>
      </c>
      <c r="B37" s="197" t="s">
        <v>481</v>
      </c>
      <c r="C37" s="197" t="s">
        <v>390</v>
      </c>
      <c r="D37" s="197" t="s">
        <v>944</v>
      </c>
      <c r="E37" s="198">
        <v>0</v>
      </c>
      <c r="F37" s="198">
        <v>0</v>
      </c>
      <c r="G37" s="198">
        <v>0</v>
      </c>
    </row>
    <row r="38" spans="1:7" ht="23.25" customHeight="1">
      <c r="A38" s="196" t="s">
        <v>317</v>
      </c>
      <c r="B38" s="197" t="s">
        <v>481</v>
      </c>
      <c r="C38" s="197" t="s">
        <v>391</v>
      </c>
      <c r="D38" s="197"/>
      <c r="E38" s="61">
        <f>SUM(E39,E42)</f>
        <v>41912</v>
      </c>
      <c r="F38" s="61">
        <f t="shared" ref="F38:G38" si="17">SUM(F39,F42)</f>
        <v>45200</v>
      </c>
      <c r="G38" s="61">
        <f t="shared" si="17"/>
        <v>45200</v>
      </c>
    </row>
    <row r="39" spans="1:7" ht="29.25" customHeight="1">
      <c r="A39" s="196" t="s">
        <v>322</v>
      </c>
      <c r="B39" s="197" t="s">
        <v>481</v>
      </c>
      <c r="C39" s="197" t="s">
        <v>392</v>
      </c>
      <c r="D39" s="197"/>
      <c r="E39" s="198">
        <f>SUM(E41)</f>
        <v>32322</v>
      </c>
      <c r="F39" s="198">
        <f t="shared" ref="F39:G39" si="18">SUM(F41)</f>
        <v>35261</v>
      </c>
      <c r="G39" s="198">
        <f t="shared" si="18"/>
        <v>35261</v>
      </c>
    </row>
    <row r="40" spans="1:7" ht="46.5" customHeight="1">
      <c r="A40" s="196" t="s">
        <v>1102</v>
      </c>
      <c r="B40" s="197" t="s">
        <v>481</v>
      </c>
      <c r="C40" s="197" t="s">
        <v>392</v>
      </c>
      <c r="D40" s="197" t="s">
        <v>1110</v>
      </c>
      <c r="E40" s="198">
        <f>E41</f>
        <v>32322</v>
      </c>
      <c r="F40" s="198">
        <f t="shared" ref="F40:G40" si="19">F41</f>
        <v>35261</v>
      </c>
      <c r="G40" s="198">
        <f t="shared" si="19"/>
        <v>35261</v>
      </c>
    </row>
    <row r="41" spans="1:7" ht="32.25" customHeight="1">
      <c r="A41" s="196" t="s">
        <v>324</v>
      </c>
      <c r="B41" s="197" t="s">
        <v>481</v>
      </c>
      <c r="C41" s="197" t="s">
        <v>392</v>
      </c>
      <c r="D41" s="197" t="s">
        <v>323</v>
      </c>
      <c r="E41" s="198">
        <v>32322</v>
      </c>
      <c r="F41" s="198">
        <v>35261</v>
      </c>
      <c r="G41" s="198">
        <v>35261</v>
      </c>
    </row>
    <row r="42" spans="1:7" ht="30" customHeight="1">
      <c r="A42" s="196" t="s">
        <v>296</v>
      </c>
      <c r="B42" s="197" t="s">
        <v>481</v>
      </c>
      <c r="C42" s="197" t="s">
        <v>393</v>
      </c>
      <c r="D42" s="197"/>
      <c r="E42" s="200">
        <f t="shared" ref="E42:G42" si="20">E44+E47+E45</f>
        <v>9590</v>
      </c>
      <c r="F42" s="200">
        <f t="shared" si="20"/>
        <v>9939</v>
      </c>
      <c r="G42" s="200">
        <f t="shared" si="20"/>
        <v>9939</v>
      </c>
    </row>
    <row r="43" spans="1:7" ht="35.25" customHeight="1">
      <c r="A43" s="196" t="s">
        <v>1101</v>
      </c>
      <c r="B43" s="197" t="s">
        <v>481</v>
      </c>
      <c r="C43" s="197" t="s">
        <v>393</v>
      </c>
      <c r="D43" s="197" t="s">
        <v>1106</v>
      </c>
      <c r="E43" s="200">
        <v>9557</v>
      </c>
      <c r="F43" s="200">
        <f t="shared" ref="F43:G43" si="21">F44+F45+F47</f>
        <v>9939</v>
      </c>
      <c r="G43" s="200">
        <f t="shared" si="21"/>
        <v>9939</v>
      </c>
    </row>
    <row r="44" spans="1:7" ht="30.75" customHeight="1">
      <c r="A44" s="196" t="s">
        <v>320</v>
      </c>
      <c r="B44" s="197" t="s">
        <v>481</v>
      </c>
      <c r="C44" s="197" t="s">
        <v>393</v>
      </c>
      <c r="D44" s="197" t="s">
        <v>319</v>
      </c>
      <c r="E44" s="198">
        <v>8000</v>
      </c>
      <c r="F44" s="198">
        <v>8000</v>
      </c>
      <c r="G44" s="198">
        <v>8000</v>
      </c>
    </row>
    <row r="45" spans="1:7" ht="33" customHeight="1">
      <c r="A45" s="196" t="s">
        <v>320</v>
      </c>
      <c r="B45" s="197" t="s">
        <v>481</v>
      </c>
      <c r="C45" s="197" t="s">
        <v>393</v>
      </c>
      <c r="D45" s="197" t="s">
        <v>319</v>
      </c>
      <c r="E45" s="198">
        <v>1557</v>
      </c>
      <c r="F45" s="198">
        <v>1557</v>
      </c>
      <c r="G45" s="198">
        <v>1557</v>
      </c>
    </row>
    <row r="46" spans="1:7" ht="21.75" customHeight="1">
      <c r="A46" s="196" t="s">
        <v>1098</v>
      </c>
      <c r="B46" s="197" t="s">
        <v>481</v>
      </c>
      <c r="C46" s="197" t="s">
        <v>393</v>
      </c>
      <c r="D46" s="197" t="s">
        <v>1099</v>
      </c>
      <c r="E46" s="198">
        <f>E47</f>
        <v>33</v>
      </c>
      <c r="F46" s="198">
        <f>F47</f>
        <v>382</v>
      </c>
      <c r="G46" s="198">
        <f>G47</f>
        <v>382</v>
      </c>
    </row>
    <row r="47" spans="1:7" ht="21.75" customHeight="1">
      <c r="A47" s="196" t="s">
        <v>42</v>
      </c>
      <c r="B47" s="197" t="s">
        <v>481</v>
      </c>
      <c r="C47" s="197" t="s">
        <v>393</v>
      </c>
      <c r="D47" s="197" t="s">
        <v>335</v>
      </c>
      <c r="E47" s="198">
        <v>33</v>
      </c>
      <c r="F47" s="198">
        <v>382</v>
      </c>
      <c r="G47" s="198">
        <v>382</v>
      </c>
    </row>
    <row r="48" spans="1:7" ht="44.25" customHeight="1">
      <c r="A48" s="201" t="s">
        <v>501</v>
      </c>
      <c r="B48" s="50" t="s">
        <v>483</v>
      </c>
      <c r="C48" s="50"/>
      <c r="D48" s="50"/>
      <c r="E48" s="61">
        <f>SUM(E50,E59)</f>
        <v>11689</v>
      </c>
      <c r="F48" s="61">
        <f>SUM(F50,F59)</f>
        <v>12642</v>
      </c>
      <c r="G48" s="61">
        <f>SUM(G50,G59)</f>
        <v>12642</v>
      </c>
    </row>
    <row r="49" spans="1:7" ht="30" customHeight="1">
      <c r="A49" s="34" t="s">
        <v>429</v>
      </c>
      <c r="B49" s="50" t="s">
        <v>483</v>
      </c>
      <c r="C49" s="50" t="s">
        <v>387</v>
      </c>
      <c r="D49" s="50"/>
      <c r="E49" s="61">
        <f>SUM(E50)</f>
        <v>9554</v>
      </c>
      <c r="F49" s="61">
        <f>SUM(F50)</f>
        <v>10358</v>
      </c>
      <c r="G49" s="61">
        <f>SUM(G50)</f>
        <v>10358</v>
      </c>
    </row>
    <row r="50" spans="1:7" ht="29.25" customHeight="1">
      <c r="A50" s="202" t="s">
        <v>326</v>
      </c>
      <c r="B50" s="197" t="s">
        <v>483</v>
      </c>
      <c r="C50" s="197" t="s">
        <v>412</v>
      </c>
      <c r="D50" s="197"/>
      <c r="E50" s="198">
        <f>SUM(E51,E54)</f>
        <v>9554</v>
      </c>
      <c r="F50" s="198">
        <f>SUM(F51,F54)</f>
        <v>10358</v>
      </c>
      <c r="G50" s="198">
        <f>SUM(G51,G54)</f>
        <v>10358</v>
      </c>
    </row>
    <row r="51" spans="1:7" ht="27.75" customHeight="1">
      <c r="A51" s="196" t="s">
        <v>322</v>
      </c>
      <c r="B51" s="197" t="s">
        <v>483</v>
      </c>
      <c r="C51" s="197" t="s">
        <v>413</v>
      </c>
      <c r="D51" s="197"/>
      <c r="E51" s="198">
        <f>SUM(E53)</f>
        <v>8844</v>
      </c>
      <c r="F51" s="198">
        <f>SUM(F53)</f>
        <v>9648</v>
      </c>
      <c r="G51" s="198">
        <f>SUM(G53)</f>
        <v>9648</v>
      </c>
    </row>
    <row r="52" spans="1:7" ht="42.75" customHeight="1">
      <c r="A52" s="196" t="s">
        <v>1102</v>
      </c>
      <c r="B52" s="197" t="s">
        <v>483</v>
      </c>
      <c r="C52" s="197" t="s">
        <v>413</v>
      </c>
      <c r="D52" s="197" t="s">
        <v>1110</v>
      </c>
      <c r="E52" s="198">
        <f>E53</f>
        <v>8844</v>
      </c>
      <c r="F52" s="198">
        <f t="shared" ref="F52:G52" si="22">F53</f>
        <v>9648</v>
      </c>
      <c r="G52" s="198">
        <f t="shared" si="22"/>
        <v>9648</v>
      </c>
    </row>
    <row r="53" spans="1:7" ht="26.25" customHeight="1">
      <c r="A53" s="196" t="s">
        <v>324</v>
      </c>
      <c r="B53" s="197" t="s">
        <v>483</v>
      </c>
      <c r="C53" s="197" t="s">
        <v>413</v>
      </c>
      <c r="D53" s="197" t="s">
        <v>323</v>
      </c>
      <c r="E53" s="198">
        <v>8844</v>
      </c>
      <c r="F53" s="198">
        <v>9648</v>
      </c>
      <c r="G53" s="198">
        <v>9648</v>
      </c>
    </row>
    <row r="54" spans="1:7" ht="30.75" customHeight="1">
      <c r="A54" s="196" t="s">
        <v>296</v>
      </c>
      <c r="B54" s="197" t="s">
        <v>483</v>
      </c>
      <c r="C54" s="197" t="s">
        <v>414</v>
      </c>
      <c r="D54" s="197"/>
      <c r="E54" s="198">
        <f>E56+E58</f>
        <v>710</v>
      </c>
      <c r="F54" s="198">
        <f>F56+F58</f>
        <v>710</v>
      </c>
      <c r="G54" s="198">
        <f>G56+G58</f>
        <v>710</v>
      </c>
    </row>
    <row r="55" spans="1:7" ht="30.75" customHeight="1">
      <c r="A55" s="196" t="s">
        <v>1101</v>
      </c>
      <c r="B55" s="197" t="s">
        <v>483</v>
      </c>
      <c r="C55" s="197" t="s">
        <v>414</v>
      </c>
      <c r="D55" s="197" t="s">
        <v>1110</v>
      </c>
      <c r="E55" s="198">
        <f>E56</f>
        <v>700</v>
      </c>
      <c r="F55" s="198">
        <f t="shared" ref="F55:G55" si="23">F56</f>
        <v>700</v>
      </c>
      <c r="G55" s="198">
        <f t="shared" si="23"/>
        <v>700</v>
      </c>
    </row>
    <row r="56" spans="1:7" ht="28.5" customHeight="1">
      <c r="A56" s="196" t="s">
        <v>320</v>
      </c>
      <c r="B56" s="197" t="s">
        <v>483</v>
      </c>
      <c r="C56" s="197" t="s">
        <v>414</v>
      </c>
      <c r="D56" s="197" t="s">
        <v>319</v>
      </c>
      <c r="E56" s="198">
        <v>700</v>
      </c>
      <c r="F56" s="198">
        <v>700</v>
      </c>
      <c r="G56" s="198">
        <v>700</v>
      </c>
    </row>
    <row r="57" spans="1:7" ht="21.75" customHeight="1">
      <c r="A57" s="196" t="s">
        <v>1098</v>
      </c>
      <c r="B57" s="197" t="s">
        <v>483</v>
      </c>
      <c r="C57" s="197" t="s">
        <v>414</v>
      </c>
      <c r="D57" s="197" t="s">
        <v>1099</v>
      </c>
      <c r="E57" s="198">
        <f>E58</f>
        <v>10</v>
      </c>
      <c r="F57" s="198">
        <f t="shared" ref="F57:G57" si="24">F58</f>
        <v>10</v>
      </c>
      <c r="G57" s="198">
        <f t="shared" si="24"/>
        <v>10</v>
      </c>
    </row>
    <row r="58" spans="1:7" ht="30" customHeight="1">
      <c r="A58" s="196" t="s">
        <v>42</v>
      </c>
      <c r="B58" s="197" t="s">
        <v>483</v>
      </c>
      <c r="C58" s="197" t="s">
        <v>414</v>
      </c>
      <c r="D58" s="197" t="s">
        <v>335</v>
      </c>
      <c r="E58" s="198">
        <v>10</v>
      </c>
      <c r="F58" s="198">
        <v>10</v>
      </c>
      <c r="G58" s="198">
        <v>10</v>
      </c>
    </row>
    <row r="59" spans="1:7" ht="28.5" customHeight="1">
      <c r="A59" s="34" t="s">
        <v>428</v>
      </c>
      <c r="B59" s="50" t="s">
        <v>483</v>
      </c>
      <c r="C59" s="50" t="s">
        <v>64</v>
      </c>
      <c r="D59" s="197"/>
      <c r="E59" s="61">
        <f>SUM(E60)</f>
        <v>2135</v>
      </c>
      <c r="F59" s="61">
        <f>SUM(F60)</f>
        <v>2284</v>
      </c>
      <c r="G59" s="61">
        <f>SUM(G60)</f>
        <v>2284</v>
      </c>
    </row>
    <row r="60" spans="1:7" ht="31.5" customHeight="1">
      <c r="A60" s="196" t="s">
        <v>327</v>
      </c>
      <c r="B60" s="197" t="s">
        <v>483</v>
      </c>
      <c r="C60" s="197" t="s">
        <v>394</v>
      </c>
      <c r="D60" s="197"/>
      <c r="E60" s="198">
        <f>SUM(E63,E66)</f>
        <v>2135</v>
      </c>
      <c r="F60" s="198">
        <f>SUM(F63,F66)</f>
        <v>2284</v>
      </c>
      <c r="G60" s="198">
        <f>SUM(G63,G66)</f>
        <v>2284</v>
      </c>
    </row>
    <row r="61" spans="1:7" ht="33" customHeight="1">
      <c r="A61" s="196" t="s">
        <v>322</v>
      </c>
      <c r="B61" s="197" t="s">
        <v>483</v>
      </c>
      <c r="C61" s="197" t="s">
        <v>395</v>
      </c>
      <c r="D61" s="197"/>
      <c r="E61" s="198">
        <f>SUM(E63)</f>
        <v>1635</v>
      </c>
      <c r="F61" s="198">
        <f>SUM(F63)</f>
        <v>1784</v>
      </c>
      <c r="G61" s="198">
        <f>SUM(G63)</f>
        <v>1784</v>
      </c>
    </row>
    <row r="62" spans="1:7" ht="54.75" customHeight="1">
      <c r="A62" s="196" t="s">
        <v>1102</v>
      </c>
      <c r="B62" s="197" t="s">
        <v>483</v>
      </c>
      <c r="C62" s="197" t="s">
        <v>395</v>
      </c>
      <c r="D62" s="197" t="s">
        <v>1110</v>
      </c>
      <c r="E62" s="198">
        <f>E63</f>
        <v>1635</v>
      </c>
      <c r="F62" s="198">
        <f t="shared" ref="F62:G62" si="25">F63</f>
        <v>1784</v>
      </c>
      <c r="G62" s="198">
        <f t="shared" si="25"/>
        <v>1784</v>
      </c>
    </row>
    <row r="63" spans="1:7" ht="29.25" customHeight="1">
      <c r="A63" s="196" t="s">
        <v>324</v>
      </c>
      <c r="B63" s="197" t="s">
        <v>483</v>
      </c>
      <c r="C63" s="197" t="s">
        <v>395</v>
      </c>
      <c r="D63" s="197" t="s">
        <v>323</v>
      </c>
      <c r="E63" s="198">
        <v>1635</v>
      </c>
      <c r="F63" s="198">
        <v>1784</v>
      </c>
      <c r="G63" s="198">
        <v>1784</v>
      </c>
    </row>
    <row r="64" spans="1:7" ht="27" customHeight="1">
      <c r="A64" s="196" t="s">
        <v>296</v>
      </c>
      <c r="B64" s="197" t="s">
        <v>483</v>
      </c>
      <c r="C64" s="197" t="s">
        <v>643</v>
      </c>
      <c r="D64" s="197"/>
      <c r="E64" s="198">
        <f>E66</f>
        <v>500</v>
      </c>
      <c r="F64" s="198">
        <f>F66</f>
        <v>500</v>
      </c>
      <c r="G64" s="198">
        <f>G66</f>
        <v>500</v>
      </c>
    </row>
    <row r="65" spans="1:7" ht="36" customHeight="1">
      <c r="A65" s="196" t="s">
        <v>1101</v>
      </c>
      <c r="B65" s="197" t="s">
        <v>483</v>
      </c>
      <c r="C65" s="197" t="s">
        <v>643</v>
      </c>
      <c r="D65" s="197" t="s">
        <v>1106</v>
      </c>
      <c r="E65" s="198">
        <f>E66</f>
        <v>500</v>
      </c>
      <c r="F65" s="198">
        <f t="shared" ref="F65:G65" si="26">F66</f>
        <v>500</v>
      </c>
      <c r="G65" s="198">
        <f t="shared" si="26"/>
        <v>500</v>
      </c>
    </row>
    <row r="66" spans="1:7" ht="33.75" customHeight="1">
      <c r="A66" s="196" t="s">
        <v>320</v>
      </c>
      <c r="B66" s="197" t="s">
        <v>483</v>
      </c>
      <c r="C66" s="197" t="s">
        <v>643</v>
      </c>
      <c r="D66" s="197" t="s">
        <v>319</v>
      </c>
      <c r="E66" s="198">
        <v>500</v>
      </c>
      <c r="F66" s="198">
        <v>500</v>
      </c>
      <c r="G66" s="198">
        <v>500</v>
      </c>
    </row>
    <row r="67" spans="1:7" ht="30" customHeight="1">
      <c r="A67" s="203" t="s">
        <v>88</v>
      </c>
      <c r="B67" s="50" t="s">
        <v>87</v>
      </c>
      <c r="C67" s="50"/>
      <c r="D67" s="197"/>
      <c r="E67" s="61">
        <f>SUM(E68)</f>
        <v>500</v>
      </c>
      <c r="F67" s="61">
        <f>SUM(F68)</f>
        <v>700</v>
      </c>
      <c r="G67" s="61">
        <f>SUM(G68)</f>
        <v>700</v>
      </c>
    </row>
    <row r="68" spans="1:7" ht="30" customHeight="1">
      <c r="A68" s="204" t="s">
        <v>689</v>
      </c>
      <c r="B68" s="197" t="s">
        <v>87</v>
      </c>
      <c r="C68" s="197" t="s">
        <v>396</v>
      </c>
      <c r="D68" s="197"/>
      <c r="E68" s="198">
        <f>SUM(E69,E71)</f>
        <v>500</v>
      </c>
      <c r="F68" s="198">
        <f>SUM(F69,F71)</f>
        <v>700</v>
      </c>
      <c r="G68" s="198">
        <f>SUM(G69,G71)</f>
        <v>700</v>
      </c>
    </row>
    <row r="69" spans="1:7" ht="30" hidden="1" customHeight="1">
      <c r="A69" s="204" t="s">
        <v>690</v>
      </c>
      <c r="B69" s="197" t="s">
        <v>87</v>
      </c>
      <c r="C69" s="197" t="s">
        <v>691</v>
      </c>
      <c r="D69" s="50"/>
      <c r="E69" s="198">
        <f>E70</f>
        <v>0</v>
      </c>
      <c r="F69" s="198"/>
      <c r="G69" s="198"/>
    </row>
    <row r="70" spans="1:7" ht="33" hidden="1" customHeight="1">
      <c r="A70" s="196" t="s">
        <v>320</v>
      </c>
      <c r="B70" s="197" t="s">
        <v>87</v>
      </c>
      <c r="C70" s="197" t="s">
        <v>641</v>
      </c>
      <c r="D70" s="197" t="s">
        <v>319</v>
      </c>
      <c r="E70" s="198"/>
      <c r="F70" s="198"/>
      <c r="G70" s="198"/>
    </row>
    <row r="71" spans="1:7" ht="33.75" customHeight="1">
      <c r="A71" s="196" t="s">
        <v>688</v>
      </c>
      <c r="B71" s="197" t="s">
        <v>87</v>
      </c>
      <c r="C71" s="197" t="s">
        <v>692</v>
      </c>
      <c r="D71" s="197"/>
      <c r="E71" s="198">
        <f>E73</f>
        <v>500</v>
      </c>
      <c r="F71" s="198">
        <f>F73</f>
        <v>700</v>
      </c>
      <c r="G71" s="198">
        <f>G73</f>
        <v>700</v>
      </c>
    </row>
    <row r="72" spans="1:7" ht="33.75" customHeight="1">
      <c r="A72" s="196" t="s">
        <v>1101</v>
      </c>
      <c r="B72" s="197" t="s">
        <v>87</v>
      </c>
      <c r="C72" s="197" t="s">
        <v>641</v>
      </c>
      <c r="D72" s="197" t="s">
        <v>1106</v>
      </c>
      <c r="E72" s="198">
        <f>E73</f>
        <v>500</v>
      </c>
      <c r="F72" s="198">
        <f t="shared" ref="F72:G72" si="27">F73</f>
        <v>700</v>
      </c>
      <c r="G72" s="198">
        <f t="shared" si="27"/>
        <v>700</v>
      </c>
    </row>
    <row r="73" spans="1:7" ht="33" customHeight="1">
      <c r="A73" s="196" t="s">
        <v>320</v>
      </c>
      <c r="B73" s="197" t="s">
        <v>87</v>
      </c>
      <c r="C73" s="197" t="s">
        <v>641</v>
      </c>
      <c r="D73" s="197" t="s">
        <v>319</v>
      </c>
      <c r="E73" s="198">
        <v>500</v>
      </c>
      <c r="F73" s="198">
        <v>700</v>
      </c>
      <c r="G73" s="198">
        <v>700</v>
      </c>
    </row>
    <row r="74" spans="1:7" ht="20.25" customHeight="1">
      <c r="A74" s="34" t="s">
        <v>41</v>
      </c>
      <c r="B74" s="50" t="s">
        <v>484</v>
      </c>
      <c r="C74" s="50"/>
      <c r="D74" s="50"/>
      <c r="E74" s="61">
        <f>E75</f>
        <v>3000</v>
      </c>
      <c r="F74" s="61">
        <v>3000</v>
      </c>
      <c r="G74" s="61">
        <v>3000</v>
      </c>
    </row>
    <row r="75" spans="1:7" ht="17.25" customHeight="1">
      <c r="A75" s="196" t="s">
        <v>19</v>
      </c>
      <c r="B75" s="197" t="s">
        <v>484</v>
      </c>
      <c r="C75" s="197" t="s">
        <v>397</v>
      </c>
      <c r="D75" s="197"/>
      <c r="E75" s="198">
        <f>E76</f>
        <v>3000</v>
      </c>
      <c r="F75" s="198">
        <v>3000</v>
      </c>
      <c r="G75" s="198">
        <v>3000</v>
      </c>
    </row>
    <row r="76" spans="1:7" ht="20.25" customHeight="1">
      <c r="A76" s="196" t="s">
        <v>41</v>
      </c>
      <c r="B76" s="197" t="s">
        <v>484</v>
      </c>
      <c r="C76" s="197" t="s">
        <v>398</v>
      </c>
      <c r="D76" s="197"/>
      <c r="E76" s="198">
        <f>E77</f>
        <v>3000</v>
      </c>
      <c r="F76" s="198">
        <f>F77</f>
        <v>3000</v>
      </c>
      <c r="G76" s="198">
        <f>G77</f>
        <v>3000</v>
      </c>
    </row>
    <row r="77" spans="1:7" ht="21.75" customHeight="1">
      <c r="A77" s="196" t="s">
        <v>485</v>
      </c>
      <c r="B77" s="197" t="s">
        <v>484</v>
      </c>
      <c r="C77" s="197" t="s">
        <v>399</v>
      </c>
      <c r="D77" s="197"/>
      <c r="E77" s="198">
        <f>E79</f>
        <v>3000</v>
      </c>
      <c r="F77" s="198">
        <v>3000</v>
      </c>
      <c r="G77" s="198">
        <v>3000</v>
      </c>
    </row>
    <row r="78" spans="1:7" ht="21.75" customHeight="1">
      <c r="A78" s="196" t="s">
        <v>1098</v>
      </c>
      <c r="B78" s="197" t="s">
        <v>484</v>
      </c>
      <c r="C78" s="197" t="s">
        <v>399</v>
      </c>
      <c r="D78" s="197" t="s">
        <v>1099</v>
      </c>
      <c r="E78" s="198">
        <f>E79</f>
        <v>3000</v>
      </c>
      <c r="F78" s="198">
        <f t="shared" ref="F78:G78" si="28">F79</f>
        <v>3000</v>
      </c>
      <c r="G78" s="198">
        <f t="shared" si="28"/>
        <v>3000</v>
      </c>
    </row>
    <row r="79" spans="1:7" ht="20.25" customHeight="1">
      <c r="A79" s="205" t="s">
        <v>160</v>
      </c>
      <c r="B79" s="197" t="s">
        <v>484</v>
      </c>
      <c r="C79" s="197" t="s">
        <v>399</v>
      </c>
      <c r="D79" s="197" t="s">
        <v>158</v>
      </c>
      <c r="E79" s="198">
        <v>3000</v>
      </c>
      <c r="F79" s="198">
        <v>3000</v>
      </c>
      <c r="G79" s="198">
        <v>3000</v>
      </c>
    </row>
    <row r="80" spans="1:7" ht="27.75" customHeight="1">
      <c r="A80" s="206" t="s">
        <v>358</v>
      </c>
      <c r="B80" s="50" t="s">
        <v>230</v>
      </c>
      <c r="C80" s="50"/>
      <c r="D80" s="50"/>
      <c r="E80" s="61">
        <f>SUM(E82)</f>
        <v>434.3</v>
      </c>
      <c r="F80" s="61">
        <f>SUM(F82)</f>
        <v>464.7</v>
      </c>
      <c r="G80" s="61">
        <f>SUM(G82)</f>
        <v>497.2</v>
      </c>
    </row>
    <row r="81" spans="1:7" ht="30" customHeight="1">
      <c r="A81" s="34" t="s">
        <v>428</v>
      </c>
      <c r="B81" s="197" t="s">
        <v>230</v>
      </c>
      <c r="C81" s="197" t="s">
        <v>400</v>
      </c>
      <c r="D81" s="197"/>
      <c r="E81" s="198">
        <f t="shared" ref="E81:G82" si="29">E82</f>
        <v>434.3</v>
      </c>
      <c r="F81" s="198">
        <f t="shared" si="29"/>
        <v>464.7</v>
      </c>
      <c r="G81" s="198">
        <f t="shared" si="29"/>
        <v>497.2</v>
      </c>
    </row>
    <row r="82" spans="1:7" ht="26.25" customHeight="1">
      <c r="A82" s="205" t="s">
        <v>328</v>
      </c>
      <c r="B82" s="197" t="s">
        <v>230</v>
      </c>
      <c r="C82" s="197" t="s">
        <v>401</v>
      </c>
      <c r="D82" s="197"/>
      <c r="E82" s="198">
        <f t="shared" si="29"/>
        <v>434.3</v>
      </c>
      <c r="F82" s="198">
        <f t="shared" si="29"/>
        <v>464.7</v>
      </c>
      <c r="G82" s="198">
        <f t="shared" si="29"/>
        <v>497.2</v>
      </c>
    </row>
    <row r="83" spans="1:7" ht="39.75" customHeight="1">
      <c r="A83" s="196" t="s">
        <v>439</v>
      </c>
      <c r="B83" s="197" t="s">
        <v>230</v>
      </c>
      <c r="C83" s="197" t="s">
        <v>402</v>
      </c>
      <c r="D83" s="197"/>
      <c r="E83" s="198">
        <f>E85+E87</f>
        <v>434.3</v>
      </c>
      <c r="F83" s="198">
        <f>F85+F87</f>
        <v>464.7</v>
      </c>
      <c r="G83" s="198">
        <f>G85+G87</f>
        <v>497.2</v>
      </c>
    </row>
    <row r="84" spans="1:7" ht="39.75" customHeight="1">
      <c r="A84" s="196" t="s">
        <v>1102</v>
      </c>
      <c r="B84" s="197" t="s">
        <v>230</v>
      </c>
      <c r="C84" s="197" t="s">
        <v>403</v>
      </c>
      <c r="D84" s="197" t="s">
        <v>1110</v>
      </c>
      <c r="E84" s="198">
        <f>E85</f>
        <v>320</v>
      </c>
      <c r="F84" s="198">
        <f t="shared" ref="F84:G84" si="30">F85</f>
        <v>320</v>
      </c>
      <c r="G84" s="198">
        <f t="shared" si="30"/>
        <v>320</v>
      </c>
    </row>
    <row r="85" spans="1:7" ht="33" customHeight="1">
      <c r="A85" s="196" t="s">
        <v>324</v>
      </c>
      <c r="B85" s="197" t="s">
        <v>230</v>
      </c>
      <c r="C85" s="197" t="s">
        <v>403</v>
      </c>
      <c r="D85" s="197" t="s">
        <v>323</v>
      </c>
      <c r="E85" s="198">
        <v>320</v>
      </c>
      <c r="F85" s="198">
        <v>320</v>
      </c>
      <c r="G85" s="198">
        <v>320</v>
      </c>
    </row>
    <row r="86" spans="1:7" ht="33" customHeight="1">
      <c r="A86" s="196" t="s">
        <v>1101</v>
      </c>
      <c r="B86" s="197" t="s">
        <v>230</v>
      </c>
      <c r="C86" s="197" t="s">
        <v>403</v>
      </c>
      <c r="D86" s="197" t="s">
        <v>1106</v>
      </c>
      <c r="E86" s="198">
        <f>E87</f>
        <v>114.3</v>
      </c>
      <c r="F86" s="198">
        <f t="shared" ref="F86:G86" si="31">F87</f>
        <v>144.69999999999999</v>
      </c>
      <c r="G86" s="198">
        <f t="shared" si="31"/>
        <v>177.2</v>
      </c>
    </row>
    <row r="87" spans="1:7" ht="32.25" customHeight="1">
      <c r="A87" s="196" t="s">
        <v>320</v>
      </c>
      <c r="B87" s="197" t="s">
        <v>230</v>
      </c>
      <c r="C87" s="197" t="s">
        <v>403</v>
      </c>
      <c r="D87" s="197" t="s">
        <v>319</v>
      </c>
      <c r="E87" s="198">
        <v>114.3</v>
      </c>
      <c r="F87" s="198">
        <v>144.69999999999999</v>
      </c>
      <c r="G87" s="198">
        <v>177.2</v>
      </c>
    </row>
    <row r="88" spans="1:7" ht="20.25" customHeight="1">
      <c r="A88" s="206" t="s">
        <v>488</v>
      </c>
      <c r="B88" s="50" t="s">
        <v>489</v>
      </c>
      <c r="C88" s="50"/>
      <c r="D88" s="50"/>
      <c r="E88" s="61">
        <f>SUM(E89)</f>
        <v>3743.1</v>
      </c>
      <c r="F88" s="61">
        <f>SUM(F89)</f>
        <v>4116.1000000000004</v>
      </c>
      <c r="G88" s="61">
        <f>SUM(G89)</f>
        <v>4495.2</v>
      </c>
    </row>
    <row r="89" spans="1:7" ht="20.25" customHeight="1">
      <c r="A89" s="205" t="s">
        <v>19</v>
      </c>
      <c r="B89" s="197" t="s">
        <v>490</v>
      </c>
      <c r="C89" s="197" t="s">
        <v>522</v>
      </c>
      <c r="D89" s="197"/>
      <c r="E89" s="198">
        <f>E90+E94</f>
        <v>3743.1</v>
      </c>
      <c r="F89" s="198">
        <f>F90+F94</f>
        <v>4116.1000000000004</v>
      </c>
      <c r="G89" s="198">
        <f>G90+G94</f>
        <v>4495.2</v>
      </c>
    </row>
    <row r="90" spans="1:7" ht="21.75" customHeight="1">
      <c r="A90" s="205" t="s">
        <v>149</v>
      </c>
      <c r="B90" s="197" t="s">
        <v>490</v>
      </c>
      <c r="C90" s="197" t="s">
        <v>415</v>
      </c>
      <c r="D90" s="197"/>
      <c r="E90" s="198">
        <f t="shared" ref="E90:G90" si="32">E91</f>
        <v>2167</v>
      </c>
      <c r="F90" s="198">
        <f t="shared" si="32"/>
        <v>2347</v>
      </c>
      <c r="G90" s="198">
        <f t="shared" si="32"/>
        <v>2432</v>
      </c>
    </row>
    <row r="91" spans="1:7" ht="18.75" customHeight="1">
      <c r="A91" s="205" t="s">
        <v>333</v>
      </c>
      <c r="B91" s="197" t="s">
        <v>490</v>
      </c>
      <c r="C91" s="197" t="s">
        <v>523</v>
      </c>
      <c r="D91" s="197"/>
      <c r="E91" s="198">
        <f>E93</f>
        <v>2167</v>
      </c>
      <c r="F91" s="198">
        <f>F93</f>
        <v>2347</v>
      </c>
      <c r="G91" s="198">
        <f>G93</f>
        <v>2432</v>
      </c>
    </row>
    <row r="92" spans="1:7" ht="18.75" customHeight="1">
      <c r="A92" s="205" t="s">
        <v>1104</v>
      </c>
      <c r="B92" s="197" t="s">
        <v>490</v>
      </c>
      <c r="C92" s="197" t="s">
        <v>523</v>
      </c>
      <c r="D92" s="197" t="s">
        <v>1105</v>
      </c>
      <c r="E92" s="198">
        <f>E93</f>
        <v>2167</v>
      </c>
      <c r="F92" s="198">
        <f t="shared" ref="F92:G92" si="33">F93</f>
        <v>2347</v>
      </c>
      <c r="G92" s="198">
        <f t="shared" si="33"/>
        <v>2432</v>
      </c>
    </row>
    <row r="93" spans="1:7" ht="19.5" customHeight="1">
      <c r="A93" s="205" t="s">
        <v>163</v>
      </c>
      <c r="B93" s="197" t="s">
        <v>490</v>
      </c>
      <c r="C93" s="197" t="s">
        <v>523</v>
      </c>
      <c r="D93" s="197" t="s">
        <v>164</v>
      </c>
      <c r="E93" s="198">
        <v>2167</v>
      </c>
      <c r="F93" s="198">
        <v>2347</v>
      </c>
      <c r="G93" s="198">
        <v>2432</v>
      </c>
    </row>
    <row r="94" spans="1:7" ht="25.5" customHeight="1">
      <c r="A94" s="205" t="s">
        <v>150</v>
      </c>
      <c r="B94" s="197" t="s">
        <v>490</v>
      </c>
      <c r="C94" s="197" t="s">
        <v>524</v>
      </c>
      <c r="D94" s="197"/>
      <c r="E94" s="198">
        <f t="shared" ref="E94:G94" si="34">E95</f>
        <v>1576.1</v>
      </c>
      <c r="F94" s="198">
        <f t="shared" si="34"/>
        <v>1769.1</v>
      </c>
      <c r="G94" s="198">
        <f t="shared" si="34"/>
        <v>2063.1999999999998</v>
      </c>
    </row>
    <row r="95" spans="1:7" ht="41.25" customHeight="1">
      <c r="A95" s="205" t="s">
        <v>333</v>
      </c>
      <c r="B95" s="197" t="s">
        <v>490</v>
      </c>
      <c r="C95" s="197" t="s">
        <v>525</v>
      </c>
      <c r="D95" s="197"/>
      <c r="E95" s="198">
        <f>E97</f>
        <v>1576.1</v>
      </c>
      <c r="F95" s="198">
        <f>F97</f>
        <v>1769.1</v>
      </c>
      <c r="G95" s="198">
        <f>G97</f>
        <v>2063.1999999999998</v>
      </c>
    </row>
    <row r="96" spans="1:7" ht="22.5" customHeight="1">
      <c r="A96" s="205" t="s">
        <v>1104</v>
      </c>
      <c r="B96" s="197" t="s">
        <v>490</v>
      </c>
      <c r="C96" s="197" t="s">
        <v>525</v>
      </c>
      <c r="D96" s="197" t="s">
        <v>1105</v>
      </c>
      <c r="E96" s="198">
        <f>E97</f>
        <v>1576.1</v>
      </c>
      <c r="F96" s="198">
        <f t="shared" ref="F96:G96" si="35">F97</f>
        <v>1769.1</v>
      </c>
      <c r="G96" s="198">
        <f t="shared" si="35"/>
        <v>2063.1999999999998</v>
      </c>
    </row>
    <row r="97" spans="1:7" ht="19.5" customHeight="1">
      <c r="A97" s="205" t="s">
        <v>163</v>
      </c>
      <c r="B97" s="197" t="s">
        <v>490</v>
      </c>
      <c r="C97" s="197" t="s">
        <v>525</v>
      </c>
      <c r="D97" s="197" t="s">
        <v>164</v>
      </c>
      <c r="E97" s="207">
        <v>1576.1</v>
      </c>
      <c r="F97" s="207">
        <v>1769.1</v>
      </c>
      <c r="G97" s="207">
        <v>2063.1999999999998</v>
      </c>
    </row>
    <row r="98" spans="1:7" ht="36" customHeight="1">
      <c r="A98" s="206" t="s">
        <v>264</v>
      </c>
      <c r="B98" s="50" t="s">
        <v>265</v>
      </c>
      <c r="C98" s="50"/>
      <c r="D98" s="50"/>
      <c r="E98" s="61">
        <f>E99+E109</f>
        <v>8897</v>
      </c>
      <c r="F98" s="61">
        <f t="shared" ref="F98:G98" si="36">F99+F109</f>
        <v>8934</v>
      </c>
      <c r="G98" s="61">
        <f t="shared" si="36"/>
        <v>8934</v>
      </c>
    </row>
    <row r="99" spans="1:7" ht="42.75" customHeight="1">
      <c r="A99" s="206" t="s">
        <v>251</v>
      </c>
      <c r="B99" s="50" t="s">
        <v>321</v>
      </c>
      <c r="C99" s="50"/>
      <c r="D99" s="50"/>
      <c r="E99" s="61">
        <f>E100</f>
        <v>8247</v>
      </c>
      <c r="F99" s="61">
        <f>SUM(F101)</f>
        <v>8284</v>
      </c>
      <c r="G99" s="61">
        <f>SUM(G101)</f>
        <v>8284</v>
      </c>
    </row>
    <row r="100" spans="1:7" ht="45" customHeight="1">
      <c r="A100" s="206" t="s">
        <v>1070</v>
      </c>
      <c r="B100" s="50" t="s">
        <v>321</v>
      </c>
      <c r="C100" s="50" t="s">
        <v>420</v>
      </c>
      <c r="D100" s="197"/>
      <c r="E100" s="198">
        <f>SUM(E102)</f>
        <v>8247</v>
      </c>
      <c r="F100" s="198">
        <f>SUM(F101)</f>
        <v>8284</v>
      </c>
      <c r="G100" s="198">
        <f>SUM(G101)</f>
        <v>8284</v>
      </c>
    </row>
    <row r="101" spans="1:7" ht="28.5" customHeight="1">
      <c r="A101" s="208" t="s">
        <v>561</v>
      </c>
      <c r="B101" s="197" t="s">
        <v>321</v>
      </c>
      <c r="C101" s="197" t="s">
        <v>568</v>
      </c>
      <c r="D101" s="197"/>
      <c r="E101" s="198">
        <f>E102</f>
        <v>8247</v>
      </c>
      <c r="F101" s="198">
        <f>SUM(F102)</f>
        <v>8284</v>
      </c>
      <c r="G101" s="198">
        <f>SUM(G102)</f>
        <v>8284</v>
      </c>
    </row>
    <row r="102" spans="1:7" ht="31.5" customHeight="1">
      <c r="A102" s="204" t="s">
        <v>299</v>
      </c>
      <c r="B102" s="197" t="s">
        <v>321</v>
      </c>
      <c r="C102" s="197" t="s">
        <v>569</v>
      </c>
      <c r="D102" s="197"/>
      <c r="E102" s="198">
        <f>SUM(E104,E106,E108)</f>
        <v>8247</v>
      </c>
      <c r="F102" s="198">
        <f t="shared" ref="F102:G102" si="37">SUM(F104,F106,F108)</f>
        <v>8284</v>
      </c>
      <c r="G102" s="198">
        <f t="shared" si="37"/>
        <v>8284</v>
      </c>
    </row>
    <row r="103" spans="1:7" ht="31.5" customHeight="1">
      <c r="A103" s="204" t="s">
        <v>1102</v>
      </c>
      <c r="B103" s="197" t="s">
        <v>321</v>
      </c>
      <c r="C103" s="197" t="s">
        <v>569</v>
      </c>
      <c r="D103" s="197" t="s">
        <v>1110</v>
      </c>
      <c r="E103" s="198">
        <f>E104</f>
        <v>7227</v>
      </c>
      <c r="F103" s="198">
        <f t="shared" ref="F103:G103" si="38">F104</f>
        <v>7264</v>
      </c>
      <c r="G103" s="198">
        <f t="shared" si="38"/>
        <v>7264</v>
      </c>
    </row>
    <row r="104" spans="1:7" ht="21.75" customHeight="1">
      <c r="A104" s="196" t="s">
        <v>247</v>
      </c>
      <c r="B104" s="197" t="s">
        <v>321</v>
      </c>
      <c r="C104" s="197" t="s">
        <v>569</v>
      </c>
      <c r="D104" s="197" t="s">
        <v>244</v>
      </c>
      <c r="E104" s="198">
        <v>7227</v>
      </c>
      <c r="F104" s="198">
        <v>7264</v>
      </c>
      <c r="G104" s="198">
        <v>7264</v>
      </c>
    </row>
    <row r="105" spans="1:7" ht="30.75" customHeight="1">
      <c r="A105" s="196" t="s">
        <v>1101</v>
      </c>
      <c r="B105" s="209" t="s">
        <v>321</v>
      </c>
      <c r="C105" s="197" t="s">
        <v>569</v>
      </c>
      <c r="D105" s="197" t="s">
        <v>1106</v>
      </c>
      <c r="E105" s="198">
        <f>E106</f>
        <v>1000</v>
      </c>
      <c r="F105" s="198">
        <f t="shared" ref="F105:G105" si="39">F106</f>
        <v>1000</v>
      </c>
      <c r="G105" s="198">
        <f t="shared" si="39"/>
        <v>1000</v>
      </c>
    </row>
    <row r="106" spans="1:7" ht="29.25" customHeight="1">
      <c r="A106" s="196" t="s">
        <v>320</v>
      </c>
      <c r="B106" s="209" t="s">
        <v>321</v>
      </c>
      <c r="C106" s="197" t="s">
        <v>569</v>
      </c>
      <c r="D106" s="209" t="s">
        <v>319</v>
      </c>
      <c r="E106" s="210">
        <v>1000</v>
      </c>
      <c r="F106" s="210">
        <v>1000</v>
      </c>
      <c r="G106" s="210">
        <v>1000</v>
      </c>
    </row>
    <row r="107" spans="1:7" ht="15" customHeight="1">
      <c r="A107" s="196" t="s">
        <v>1098</v>
      </c>
      <c r="B107" s="209" t="s">
        <v>321</v>
      </c>
      <c r="C107" s="197" t="s">
        <v>569</v>
      </c>
      <c r="D107" s="209" t="s">
        <v>1099</v>
      </c>
      <c r="E107" s="210">
        <f>E108</f>
        <v>20</v>
      </c>
      <c r="F107" s="210">
        <f t="shared" ref="F107:G107" si="40">F108</f>
        <v>20</v>
      </c>
      <c r="G107" s="210">
        <f t="shared" si="40"/>
        <v>20</v>
      </c>
    </row>
    <row r="108" spans="1:7" ht="20.25" customHeight="1">
      <c r="A108" s="196" t="s">
        <v>42</v>
      </c>
      <c r="B108" s="209" t="s">
        <v>321</v>
      </c>
      <c r="C108" s="197" t="s">
        <v>569</v>
      </c>
      <c r="D108" s="209" t="s">
        <v>335</v>
      </c>
      <c r="E108" s="210">
        <v>20</v>
      </c>
      <c r="F108" s="210">
        <v>20</v>
      </c>
      <c r="G108" s="210">
        <v>20</v>
      </c>
    </row>
    <row r="109" spans="1:7" ht="30" customHeight="1">
      <c r="A109" s="34" t="s">
        <v>713</v>
      </c>
      <c r="B109" s="211" t="s">
        <v>116</v>
      </c>
      <c r="C109" s="50" t="s">
        <v>714</v>
      </c>
      <c r="D109" s="209"/>
      <c r="E109" s="212">
        <f>SUM(E110,E115,E120,E125)</f>
        <v>650</v>
      </c>
      <c r="F109" s="212">
        <f>SUM(F110,F115,F120,F125)</f>
        <v>650</v>
      </c>
      <c r="G109" s="212">
        <f>SUM(G110,G115,G120,G125)</f>
        <v>650</v>
      </c>
    </row>
    <row r="110" spans="1:7" ht="51" customHeight="1">
      <c r="A110" s="213" t="s">
        <v>1071</v>
      </c>
      <c r="B110" s="50" t="s">
        <v>116</v>
      </c>
      <c r="C110" s="50" t="s">
        <v>404</v>
      </c>
      <c r="D110" s="50"/>
      <c r="E110" s="61">
        <f>SUM(E112)</f>
        <v>472</v>
      </c>
      <c r="F110" s="61">
        <f>SUM(F112)</f>
        <v>472</v>
      </c>
      <c r="G110" s="61">
        <f>SUM(G112)</f>
        <v>472</v>
      </c>
    </row>
    <row r="111" spans="1:7" ht="33.75" customHeight="1">
      <c r="A111" s="208" t="s">
        <v>558</v>
      </c>
      <c r="B111" s="197" t="s">
        <v>116</v>
      </c>
      <c r="C111" s="197" t="s">
        <v>570</v>
      </c>
      <c r="D111" s="50"/>
      <c r="E111" s="198">
        <f t="shared" ref="E111:G111" si="41">SUM(E112)</f>
        <v>472</v>
      </c>
      <c r="F111" s="198">
        <f t="shared" si="41"/>
        <v>472</v>
      </c>
      <c r="G111" s="198">
        <f t="shared" si="41"/>
        <v>472</v>
      </c>
    </row>
    <row r="112" spans="1:7" ht="54" customHeight="1">
      <c r="A112" s="208" t="s">
        <v>966</v>
      </c>
      <c r="B112" s="197" t="s">
        <v>116</v>
      </c>
      <c r="C112" s="197" t="s">
        <v>571</v>
      </c>
      <c r="D112" s="197"/>
      <c r="E112" s="198">
        <f>SUM(E114)</f>
        <v>472</v>
      </c>
      <c r="F112" s="198">
        <f>SUM(F114)</f>
        <v>472</v>
      </c>
      <c r="G112" s="198">
        <f>SUM(G114)</f>
        <v>472</v>
      </c>
    </row>
    <row r="113" spans="1:7" ht="33" customHeight="1">
      <c r="A113" s="208" t="s">
        <v>1101</v>
      </c>
      <c r="B113" s="197" t="s">
        <v>116</v>
      </c>
      <c r="C113" s="197" t="s">
        <v>571</v>
      </c>
      <c r="D113" s="197" t="s">
        <v>1106</v>
      </c>
      <c r="E113" s="198">
        <f>E114</f>
        <v>472</v>
      </c>
      <c r="F113" s="198">
        <f t="shared" ref="F113:G113" si="42">F114</f>
        <v>472</v>
      </c>
      <c r="G113" s="198">
        <f t="shared" si="42"/>
        <v>472</v>
      </c>
    </row>
    <row r="114" spans="1:7" ht="29.25" customHeight="1">
      <c r="A114" s="196" t="s">
        <v>320</v>
      </c>
      <c r="B114" s="197" t="s">
        <v>116</v>
      </c>
      <c r="C114" s="197" t="s">
        <v>571</v>
      </c>
      <c r="D114" s="197" t="s">
        <v>319</v>
      </c>
      <c r="E114" s="198">
        <v>472</v>
      </c>
      <c r="F114" s="198">
        <v>472</v>
      </c>
      <c r="G114" s="198">
        <v>472</v>
      </c>
    </row>
    <row r="115" spans="1:7" ht="55.5" customHeight="1">
      <c r="A115" s="213" t="s">
        <v>1072</v>
      </c>
      <c r="B115" s="50" t="s">
        <v>116</v>
      </c>
      <c r="C115" s="50" t="s">
        <v>405</v>
      </c>
      <c r="D115" s="50"/>
      <c r="E115" s="61">
        <f>SUM(E117)</f>
        <v>55</v>
      </c>
      <c r="F115" s="61">
        <f>SUM(F117)</f>
        <v>55</v>
      </c>
      <c r="G115" s="61">
        <f>SUM(G117)</f>
        <v>55</v>
      </c>
    </row>
    <row r="116" spans="1:7" ht="32.25" customHeight="1">
      <c r="A116" s="208" t="s">
        <v>557</v>
      </c>
      <c r="B116" s="197" t="s">
        <v>116</v>
      </c>
      <c r="C116" s="197" t="s">
        <v>572</v>
      </c>
      <c r="D116" s="50"/>
      <c r="E116" s="198">
        <f t="shared" ref="E116:G116" si="43">SUM(E117)</f>
        <v>55</v>
      </c>
      <c r="F116" s="210">
        <f t="shared" si="43"/>
        <v>55</v>
      </c>
      <c r="G116" s="210">
        <f t="shared" si="43"/>
        <v>55</v>
      </c>
    </row>
    <row r="117" spans="1:7" ht="55.5" customHeight="1">
      <c r="A117" s="208" t="s">
        <v>912</v>
      </c>
      <c r="B117" s="197" t="s">
        <v>116</v>
      </c>
      <c r="C117" s="197" t="s">
        <v>573</v>
      </c>
      <c r="D117" s="197"/>
      <c r="E117" s="198">
        <f>SUM(E119)</f>
        <v>55</v>
      </c>
      <c r="F117" s="198">
        <f>SUM(F119)</f>
        <v>55</v>
      </c>
      <c r="G117" s="198">
        <f>SUM(G119)</f>
        <v>55</v>
      </c>
    </row>
    <row r="118" spans="1:7" ht="31.5" customHeight="1">
      <c r="A118" s="208" t="s">
        <v>1101</v>
      </c>
      <c r="B118" s="197" t="s">
        <v>116</v>
      </c>
      <c r="C118" s="197" t="s">
        <v>573</v>
      </c>
      <c r="D118" s="197" t="s">
        <v>1106</v>
      </c>
      <c r="E118" s="198">
        <f>E119</f>
        <v>55</v>
      </c>
      <c r="F118" s="198">
        <f t="shared" ref="F118:G118" si="44">F119</f>
        <v>55</v>
      </c>
      <c r="G118" s="198">
        <f t="shared" si="44"/>
        <v>55</v>
      </c>
    </row>
    <row r="119" spans="1:7" ht="41.25" customHeight="1">
      <c r="A119" s="196" t="s">
        <v>320</v>
      </c>
      <c r="B119" s="197" t="s">
        <v>116</v>
      </c>
      <c r="C119" s="197" t="s">
        <v>573</v>
      </c>
      <c r="D119" s="197" t="s">
        <v>319</v>
      </c>
      <c r="E119" s="198">
        <v>55</v>
      </c>
      <c r="F119" s="198">
        <v>55</v>
      </c>
      <c r="G119" s="198">
        <v>55</v>
      </c>
    </row>
    <row r="120" spans="1:7" ht="56.25" customHeight="1">
      <c r="A120" s="213" t="s">
        <v>1060</v>
      </c>
      <c r="B120" s="50" t="s">
        <v>116</v>
      </c>
      <c r="C120" s="50" t="s">
        <v>406</v>
      </c>
      <c r="D120" s="50"/>
      <c r="E120" s="61">
        <f>SUM(E122)</f>
        <v>73</v>
      </c>
      <c r="F120" s="61">
        <f>SUM(F122)</f>
        <v>73</v>
      </c>
      <c r="G120" s="61">
        <f>SUM(G122)</f>
        <v>73</v>
      </c>
    </row>
    <row r="121" spans="1:7" ht="31.5" customHeight="1">
      <c r="A121" s="208" t="s">
        <v>559</v>
      </c>
      <c r="B121" s="197" t="s">
        <v>116</v>
      </c>
      <c r="C121" s="197" t="s">
        <v>630</v>
      </c>
      <c r="D121" s="50"/>
      <c r="E121" s="198">
        <f>SUM(E122)</f>
        <v>73</v>
      </c>
      <c r="F121" s="198">
        <f>SUM(F122)</f>
        <v>73</v>
      </c>
      <c r="G121" s="198">
        <f>SUM(G122)</f>
        <v>73</v>
      </c>
    </row>
    <row r="122" spans="1:7" ht="54" customHeight="1">
      <c r="A122" s="208" t="s">
        <v>911</v>
      </c>
      <c r="B122" s="197" t="s">
        <v>116</v>
      </c>
      <c r="C122" s="197" t="s">
        <v>625</v>
      </c>
      <c r="D122" s="197"/>
      <c r="E122" s="198">
        <f>SUM(E124)</f>
        <v>73</v>
      </c>
      <c r="F122" s="198">
        <f>F124</f>
        <v>73</v>
      </c>
      <c r="G122" s="198">
        <f>G124</f>
        <v>73</v>
      </c>
    </row>
    <row r="123" spans="1:7" ht="31.5" customHeight="1">
      <c r="A123" s="208" t="s">
        <v>1101</v>
      </c>
      <c r="B123" s="197" t="s">
        <v>116</v>
      </c>
      <c r="C123" s="197" t="s">
        <v>625</v>
      </c>
      <c r="D123" s="197" t="s">
        <v>1106</v>
      </c>
      <c r="E123" s="198">
        <f>E124</f>
        <v>73</v>
      </c>
      <c r="F123" s="198">
        <f t="shared" ref="F123:G123" si="45">F124</f>
        <v>73</v>
      </c>
      <c r="G123" s="198">
        <f t="shared" si="45"/>
        <v>73</v>
      </c>
    </row>
    <row r="124" spans="1:7" ht="54.75" customHeight="1">
      <c r="A124" s="196" t="s">
        <v>320</v>
      </c>
      <c r="B124" s="197" t="s">
        <v>116</v>
      </c>
      <c r="C124" s="197" t="s">
        <v>625</v>
      </c>
      <c r="D124" s="197" t="s">
        <v>319</v>
      </c>
      <c r="E124" s="198">
        <v>73</v>
      </c>
      <c r="F124" s="198">
        <v>73</v>
      </c>
      <c r="G124" s="198">
        <v>73</v>
      </c>
    </row>
    <row r="125" spans="1:7" ht="45" customHeight="1">
      <c r="A125" s="213" t="s">
        <v>996</v>
      </c>
      <c r="B125" s="50" t="s">
        <v>116</v>
      </c>
      <c r="C125" s="50" t="s">
        <v>407</v>
      </c>
      <c r="D125" s="50"/>
      <c r="E125" s="61">
        <f>SUM(E127)</f>
        <v>50</v>
      </c>
      <c r="F125" s="61">
        <f>SUM(F127)</f>
        <v>50</v>
      </c>
      <c r="G125" s="61">
        <f>SUM(G127)</f>
        <v>50</v>
      </c>
    </row>
    <row r="126" spans="1:7" ht="42.75" customHeight="1">
      <c r="A126" s="208" t="s">
        <v>560</v>
      </c>
      <c r="B126" s="197" t="s">
        <v>116</v>
      </c>
      <c r="C126" s="197" t="s">
        <v>574</v>
      </c>
      <c r="D126" s="50"/>
      <c r="E126" s="198">
        <f t="shared" ref="E126:G126" si="46">SUM(E127)</f>
        <v>50</v>
      </c>
      <c r="F126" s="198">
        <f t="shared" si="46"/>
        <v>50</v>
      </c>
      <c r="G126" s="198">
        <f t="shared" si="46"/>
        <v>50</v>
      </c>
    </row>
    <row r="127" spans="1:7" ht="43.5" customHeight="1">
      <c r="A127" s="208" t="s">
        <v>1064</v>
      </c>
      <c r="B127" s="197" t="s">
        <v>116</v>
      </c>
      <c r="C127" s="197" t="s">
        <v>575</v>
      </c>
      <c r="D127" s="197"/>
      <c r="E127" s="198">
        <f>SUM(E129)</f>
        <v>50</v>
      </c>
      <c r="F127" s="198">
        <f>SUM(F129)</f>
        <v>50</v>
      </c>
      <c r="G127" s="198">
        <f>SUM(G129)</f>
        <v>50</v>
      </c>
    </row>
    <row r="128" spans="1:7" ht="27.75" customHeight="1">
      <c r="A128" s="208" t="s">
        <v>1101</v>
      </c>
      <c r="B128" s="197" t="s">
        <v>116</v>
      </c>
      <c r="C128" s="197" t="s">
        <v>575</v>
      </c>
      <c r="D128" s="197" t="s">
        <v>1106</v>
      </c>
      <c r="E128" s="198">
        <f>E129</f>
        <v>50</v>
      </c>
      <c r="F128" s="198">
        <f t="shared" ref="F128:G128" si="47">F129</f>
        <v>50</v>
      </c>
      <c r="G128" s="198">
        <f t="shared" si="47"/>
        <v>50</v>
      </c>
    </row>
    <row r="129" spans="1:7" ht="33" customHeight="1">
      <c r="A129" s="196" t="s">
        <v>320</v>
      </c>
      <c r="B129" s="197" t="s">
        <v>116</v>
      </c>
      <c r="C129" s="197" t="s">
        <v>575</v>
      </c>
      <c r="D129" s="197" t="s">
        <v>319</v>
      </c>
      <c r="E129" s="198">
        <v>50</v>
      </c>
      <c r="F129" s="198">
        <v>50</v>
      </c>
      <c r="G129" s="198">
        <v>50</v>
      </c>
    </row>
    <row r="130" spans="1:7" ht="35.25" customHeight="1">
      <c r="A130" s="34" t="s">
        <v>266</v>
      </c>
      <c r="B130" s="211" t="s">
        <v>267</v>
      </c>
      <c r="C130" s="211"/>
      <c r="D130" s="211"/>
      <c r="E130" s="212">
        <f>E133+E149+E144+E159</f>
        <v>154478.70000000001</v>
      </c>
      <c r="F130" s="212">
        <f t="shared" ref="F130:G130" si="48">F133+F149+F144+F159</f>
        <v>65206.8</v>
      </c>
      <c r="G130" s="212">
        <f t="shared" si="48"/>
        <v>66542.8</v>
      </c>
    </row>
    <row r="131" spans="1:7" ht="31.5" hidden="1" customHeight="1">
      <c r="A131" s="213" t="s">
        <v>896</v>
      </c>
      <c r="B131" s="50" t="s">
        <v>883</v>
      </c>
      <c r="C131" s="50"/>
      <c r="D131" s="211"/>
      <c r="E131" s="212">
        <f>E132</f>
        <v>0</v>
      </c>
      <c r="F131" s="198">
        <v>0</v>
      </c>
      <c r="G131" s="198">
        <v>0</v>
      </c>
    </row>
    <row r="132" spans="1:7" ht="34.5" hidden="1" customHeight="1">
      <c r="A132" s="196" t="s">
        <v>320</v>
      </c>
      <c r="B132" s="197" t="s">
        <v>883</v>
      </c>
      <c r="C132" s="197" t="s">
        <v>895</v>
      </c>
      <c r="D132" s="209" t="s">
        <v>319</v>
      </c>
      <c r="E132" s="210">
        <v>0</v>
      </c>
      <c r="F132" s="198">
        <v>0</v>
      </c>
      <c r="G132" s="198">
        <v>0</v>
      </c>
    </row>
    <row r="133" spans="1:7" ht="23.25" customHeight="1">
      <c r="A133" s="34" t="s">
        <v>432</v>
      </c>
      <c r="B133" s="50" t="s">
        <v>511</v>
      </c>
      <c r="C133" s="50"/>
      <c r="D133" s="211"/>
      <c r="E133" s="212">
        <f t="shared" ref="E133:G134" si="49">SUM(E134)</f>
        <v>7431</v>
      </c>
      <c r="F133" s="212">
        <f t="shared" si="49"/>
        <v>8080</v>
      </c>
      <c r="G133" s="212">
        <f t="shared" si="49"/>
        <v>8080</v>
      </c>
    </row>
    <row r="134" spans="1:7" ht="25.5" customHeight="1">
      <c r="A134" s="34" t="s">
        <v>429</v>
      </c>
      <c r="B134" s="50" t="s">
        <v>511</v>
      </c>
      <c r="C134" s="50" t="s">
        <v>387</v>
      </c>
      <c r="D134" s="50"/>
      <c r="E134" s="61">
        <f t="shared" si="49"/>
        <v>7431</v>
      </c>
      <c r="F134" s="61">
        <f t="shared" si="49"/>
        <v>8080</v>
      </c>
      <c r="G134" s="61">
        <f t="shared" si="49"/>
        <v>8080</v>
      </c>
    </row>
    <row r="135" spans="1:7" ht="30.75" customHeight="1">
      <c r="A135" s="196" t="s">
        <v>242</v>
      </c>
      <c r="B135" s="197" t="s">
        <v>511</v>
      </c>
      <c r="C135" s="197" t="s">
        <v>416</v>
      </c>
      <c r="D135" s="197"/>
      <c r="E135" s="198">
        <f>SUM(E136,E139)</f>
        <v>7431</v>
      </c>
      <c r="F135" s="198">
        <f t="shared" ref="F135:G135" si="50">SUM(F136,F139)</f>
        <v>8080</v>
      </c>
      <c r="G135" s="198">
        <f t="shared" si="50"/>
        <v>8080</v>
      </c>
    </row>
    <row r="136" spans="1:7" ht="29.25" customHeight="1">
      <c r="A136" s="196" t="s">
        <v>322</v>
      </c>
      <c r="B136" s="197" t="s">
        <v>511</v>
      </c>
      <c r="C136" s="197" t="s">
        <v>417</v>
      </c>
      <c r="D136" s="197"/>
      <c r="E136" s="198">
        <f>SUM(E138)</f>
        <v>6421</v>
      </c>
      <c r="F136" s="198">
        <f>SUM(F138)</f>
        <v>7005</v>
      </c>
      <c r="G136" s="198">
        <f>SUM(G138)</f>
        <v>7005</v>
      </c>
    </row>
    <row r="137" spans="1:7" ht="35.25" customHeight="1">
      <c r="A137" s="196" t="s">
        <v>1102</v>
      </c>
      <c r="B137" s="197" t="s">
        <v>511</v>
      </c>
      <c r="C137" s="197" t="s">
        <v>417</v>
      </c>
      <c r="D137" s="197" t="s">
        <v>1110</v>
      </c>
      <c r="E137" s="198">
        <f>E138</f>
        <v>6421</v>
      </c>
      <c r="F137" s="198">
        <f t="shared" ref="F137:G137" si="51">F138</f>
        <v>7005</v>
      </c>
      <c r="G137" s="198">
        <f t="shared" si="51"/>
        <v>7005</v>
      </c>
    </row>
    <row r="138" spans="1:7" ht="28.5" customHeight="1">
      <c r="A138" s="196" t="s">
        <v>324</v>
      </c>
      <c r="B138" s="197" t="s">
        <v>511</v>
      </c>
      <c r="C138" s="197" t="s">
        <v>417</v>
      </c>
      <c r="D138" s="197" t="s">
        <v>323</v>
      </c>
      <c r="E138" s="198">
        <v>6421</v>
      </c>
      <c r="F138" s="198">
        <v>7005</v>
      </c>
      <c r="G138" s="198">
        <v>7005</v>
      </c>
    </row>
    <row r="139" spans="1:7" ht="32.25" customHeight="1">
      <c r="A139" s="196" t="s">
        <v>325</v>
      </c>
      <c r="B139" s="197" t="s">
        <v>511</v>
      </c>
      <c r="C139" s="197" t="s">
        <v>418</v>
      </c>
      <c r="D139" s="197"/>
      <c r="E139" s="198">
        <f>SUM(E141:E142)</f>
        <v>1010</v>
      </c>
      <c r="F139" s="198">
        <f t="shared" ref="F139:G139" si="52">SUM(F141:F142)</f>
        <v>1075</v>
      </c>
      <c r="G139" s="198">
        <f t="shared" si="52"/>
        <v>1075</v>
      </c>
    </row>
    <row r="140" spans="1:7" ht="32.25" customHeight="1">
      <c r="A140" s="196" t="s">
        <v>1101</v>
      </c>
      <c r="B140" s="197" t="s">
        <v>511</v>
      </c>
      <c r="C140" s="197" t="s">
        <v>418</v>
      </c>
      <c r="D140" s="197" t="s">
        <v>1106</v>
      </c>
      <c r="E140" s="198">
        <f>E141</f>
        <v>1000</v>
      </c>
      <c r="F140" s="198">
        <f t="shared" ref="F140:G140" si="53">F141</f>
        <v>1065</v>
      </c>
      <c r="G140" s="198">
        <f t="shared" si="53"/>
        <v>1065</v>
      </c>
    </row>
    <row r="141" spans="1:7" ht="33.75" customHeight="1">
      <c r="A141" s="196" t="s">
        <v>320</v>
      </c>
      <c r="B141" s="197" t="s">
        <v>511</v>
      </c>
      <c r="C141" s="197" t="s">
        <v>418</v>
      </c>
      <c r="D141" s="197" t="s">
        <v>319</v>
      </c>
      <c r="E141" s="198">
        <v>1000</v>
      </c>
      <c r="F141" s="198">
        <v>1065</v>
      </c>
      <c r="G141" s="198">
        <v>1065</v>
      </c>
    </row>
    <row r="142" spans="1:7" ht="21" customHeight="1">
      <c r="A142" s="196" t="s">
        <v>1098</v>
      </c>
      <c r="B142" s="197" t="s">
        <v>511</v>
      </c>
      <c r="C142" s="197" t="s">
        <v>418</v>
      </c>
      <c r="D142" s="197" t="s">
        <v>1099</v>
      </c>
      <c r="E142" s="198">
        <f>E143</f>
        <v>10</v>
      </c>
      <c r="F142" s="198">
        <f t="shared" ref="F142:G142" si="54">F143</f>
        <v>10</v>
      </c>
      <c r="G142" s="198">
        <f t="shared" si="54"/>
        <v>10</v>
      </c>
    </row>
    <row r="143" spans="1:7" ht="33" customHeight="1">
      <c r="A143" s="196" t="s">
        <v>42</v>
      </c>
      <c r="B143" s="197" t="s">
        <v>511</v>
      </c>
      <c r="C143" s="197" t="s">
        <v>418</v>
      </c>
      <c r="D143" s="197" t="s">
        <v>335</v>
      </c>
      <c r="E143" s="198">
        <v>10</v>
      </c>
      <c r="F143" s="198">
        <v>10</v>
      </c>
      <c r="G143" s="198">
        <v>10</v>
      </c>
    </row>
    <row r="144" spans="1:7" ht="33" customHeight="1">
      <c r="A144" s="213" t="s">
        <v>1115</v>
      </c>
      <c r="B144" s="50" t="s">
        <v>1116</v>
      </c>
      <c r="C144" s="50"/>
      <c r="D144" s="50"/>
      <c r="E144" s="61">
        <f>E145</f>
        <v>5000</v>
      </c>
      <c r="F144" s="61">
        <f t="shared" ref="F144" si="55">F145</f>
        <v>0</v>
      </c>
      <c r="G144" s="61">
        <f t="shared" ref="G144" si="56">G145</f>
        <v>0</v>
      </c>
    </row>
    <row r="145" spans="1:7" ht="33" customHeight="1">
      <c r="A145" s="230" t="s">
        <v>19</v>
      </c>
      <c r="B145" s="50" t="s">
        <v>1116</v>
      </c>
      <c r="C145" s="50" t="s">
        <v>397</v>
      </c>
      <c r="D145" s="50"/>
      <c r="E145" s="61">
        <f>E146</f>
        <v>5000</v>
      </c>
      <c r="F145" s="61"/>
      <c r="G145" s="61"/>
    </row>
    <row r="146" spans="1:7" ht="33" customHeight="1">
      <c r="A146" s="196" t="s">
        <v>1117</v>
      </c>
      <c r="B146" s="197" t="s">
        <v>1116</v>
      </c>
      <c r="C146" s="197" t="s">
        <v>1118</v>
      </c>
      <c r="D146" s="197"/>
      <c r="E146" s="198">
        <f>E148</f>
        <v>5000</v>
      </c>
      <c r="F146" s="198"/>
      <c r="G146" s="198"/>
    </row>
    <row r="147" spans="1:7" ht="33" customHeight="1">
      <c r="A147" s="196" t="s">
        <v>1098</v>
      </c>
      <c r="B147" s="197" t="s">
        <v>1116</v>
      </c>
      <c r="C147" s="197" t="s">
        <v>1118</v>
      </c>
      <c r="D147" s="197" t="s">
        <v>1099</v>
      </c>
      <c r="E147" s="198">
        <f>E148</f>
        <v>5000</v>
      </c>
      <c r="F147" s="198"/>
      <c r="G147" s="198"/>
    </row>
    <row r="148" spans="1:7" ht="40.5" customHeight="1">
      <c r="A148" s="202" t="s">
        <v>154</v>
      </c>
      <c r="B148" s="197" t="s">
        <v>1116</v>
      </c>
      <c r="C148" s="197" t="s">
        <v>1118</v>
      </c>
      <c r="D148" s="197" t="s">
        <v>1114</v>
      </c>
      <c r="E148" s="198">
        <v>5000</v>
      </c>
      <c r="F148" s="198"/>
      <c r="G148" s="198"/>
    </row>
    <row r="149" spans="1:7" ht="21" customHeight="1">
      <c r="A149" s="34" t="s">
        <v>206</v>
      </c>
      <c r="B149" s="50" t="s">
        <v>207</v>
      </c>
      <c r="C149" s="50"/>
      <c r="D149" s="50"/>
      <c r="E149" s="61">
        <f>SUM(E150)</f>
        <v>138947.70000000001</v>
      </c>
      <c r="F149" s="61">
        <f t="shared" ref="F149:G149" si="57">SUM(F150)</f>
        <v>52741.8</v>
      </c>
      <c r="G149" s="61">
        <f t="shared" si="57"/>
        <v>54077.8</v>
      </c>
    </row>
    <row r="150" spans="1:7" ht="39.75" customHeight="1">
      <c r="A150" s="34" t="s">
        <v>1035</v>
      </c>
      <c r="B150" s="50" t="s">
        <v>207</v>
      </c>
      <c r="C150" s="50" t="s">
        <v>421</v>
      </c>
      <c r="D150" s="50"/>
      <c r="E150" s="61">
        <f>E151</f>
        <v>138947.70000000001</v>
      </c>
      <c r="F150" s="61">
        <f t="shared" ref="F150:G150" si="58">F151</f>
        <v>52741.8</v>
      </c>
      <c r="G150" s="61">
        <f t="shared" si="58"/>
        <v>54077.8</v>
      </c>
    </row>
    <row r="151" spans="1:7" ht="31.5" customHeight="1">
      <c r="A151" s="208" t="s">
        <v>697</v>
      </c>
      <c r="B151" s="197" t="s">
        <v>207</v>
      </c>
      <c r="C151" s="197" t="s">
        <v>578</v>
      </c>
      <c r="D151" s="50"/>
      <c r="E151" s="198">
        <f>E153+E158</f>
        <v>138947.70000000001</v>
      </c>
      <c r="F151" s="198">
        <f>F153+F158</f>
        <v>52741.8</v>
      </c>
      <c r="G151" s="198">
        <f>G153+G158</f>
        <v>54077.8</v>
      </c>
    </row>
    <row r="152" spans="1:7" ht="30.75" customHeight="1">
      <c r="A152" s="208" t="s">
        <v>577</v>
      </c>
      <c r="B152" s="197" t="s">
        <v>207</v>
      </c>
      <c r="C152" s="197" t="s">
        <v>579</v>
      </c>
      <c r="D152" s="197"/>
      <c r="E152" s="198">
        <f>E153</f>
        <v>25730</v>
      </c>
      <c r="F152" s="198">
        <f t="shared" ref="F152:G152" si="59">F153</f>
        <v>26758</v>
      </c>
      <c r="G152" s="198">
        <f t="shared" si="59"/>
        <v>28094</v>
      </c>
    </row>
    <row r="153" spans="1:7" ht="34.5" customHeight="1">
      <c r="A153" s="208" t="s">
        <v>1101</v>
      </c>
      <c r="B153" s="197" t="s">
        <v>207</v>
      </c>
      <c r="C153" s="197" t="s">
        <v>579</v>
      </c>
      <c r="D153" s="197" t="s">
        <v>1106</v>
      </c>
      <c r="E153" s="198">
        <f>E154+E155</f>
        <v>25730</v>
      </c>
      <c r="F153" s="198">
        <f>F154+F155</f>
        <v>26758</v>
      </c>
      <c r="G153" s="198">
        <f>G154+G155</f>
        <v>28094</v>
      </c>
    </row>
    <row r="154" spans="1:7" ht="35.25" customHeight="1">
      <c r="A154" s="196" t="s">
        <v>320</v>
      </c>
      <c r="B154" s="197" t="s">
        <v>207</v>
      </c>
      <c r="C154" s="197" t="s">
        <v>579</v>
      </c>
      <c r="D154" s="197" t="s">
        <v>319</v>
      </c>
      <c r="E154" s="198">
        <v>22230</v>
      </c>
      <c r="F154" s="198">
        <v>24258</v>
      </c>
      <c r="G154" s="198">
        <v>25594</v>
      </c>
    </row>
    <row r="155" spans="1:7" ht="23.25" customHeight="1">
      <c r="A155" s="196" t="s">
        <v>18</v>
      </c>
      <c r="B155" s="197" t="s">
        <v>207</v>
      </c>
      <c r="C155" s="197" t="s">
        <v>628</v>
      </c>
      <c r="D155" s="197"/>
      <c r="E155" s="198">
        <f>E156</f>
        <v>3500</v>
      </c>
      <c r="F155" s="198">
        <f>F156</f>
        <v>2500</v>
      </c>
      <c r="G155" s="198">
        <f>G156</f>
        <v>2500</v>
      </c>
    </row>
    <row r="156" spans="1:7" ht="31.5" customHeight="1">
      <c r="A156" s="196" t="s">
        <v>320</v>
      </c>
      <c r="B156" s="197" t="s">
        <v>207</v>
      </c>
      <c r="C156" s="197" t="s">
        <v>628</v>
      </c>
      <c r="D156" s="197" t="s">
        <v>319</v>
      </c>
      <c r="E156" s="198">
        <v>3500</v>
      </c>
      <c r="F156" s="198">
        <v>2500</v>
      </c>
      <c r="G156" s="198">
        <v>2500</v>
      </c>
    </row>
    <row r="157" spans="1:7" ht="31.5" customHeight="1">
      <c r="A157" s="196" t="s">
        <v>1101</v>
      </c>
      <c r="B157" s="199" t="s">
        <v>207</v>
      </c>
      <c r="C157" s="197" t="s">
        <v>758</v>
      </c>
      <c r="D157" s="197" t="s">
        <v>1106</v>
      </c>
      <c r="E157" s="198">
        <f>E158</f>
        <v>113217.7</v>
      </c>
      <c r="F157" s="198">
        <f t="shared" ref="F157:G157" si="60">F158</f>
        <v>25983.8</v>
      </c>
      <c r="G157" s="198">
        <f t="shared" si="60"/>
        <v>25983.8</v>
      </c>
    </row>
    <row r="158" spans="1:7" ht="44.25" customHeight="1">
      <c r="A158" s="196" t="s">
        <v>757</v>
      </c>
      <c r="B158" s="199" t="s">
        <v>207</v>
      </c>
      <c r="C158" s="197" t="s">
        <v>758</v>
      </c>
      <c r="D158" s="197" t="s">
        <v>319</v>
      </c>
      <c r="E158" s="198">
        <v>113217.7</v>
      </c>
      <c r="F158" s="198">
        <v>25983.8</v>
      </c>
      <c r="G158" s="198">
        <v>25983.8</v>
      </c>
    </row>
    <row r="159" spans="1:7" ht="30" customHeight="1">
      <c r="A159" s="213" t="s">
        <v>110</v>
      </c>
      <c r="B159" s="50" t="s">
        <v>486</v>
      </c>
      <c r="C159" s="197"/>
      <c r="D159" s="197"/>
      <c r="E159" s="61">
        <f>E160+E165+E170+E174</f>
        <v>3100</v>
      </c>
      <c r="F159" s="61">
        <f t="shared" ref="F159:G159" si="61">F160+F165+F170+F174</f>
        <v>4385</v>
      </c>
      <c r="G159" s="61">
        <f t="shared" si="61"/>
        <v>4385</v>
      </c>
    </row>
    <row r="160" spans="1:7" ht="51.75" customHeight="1">
      <c r="A160" s="213" t="s">
        <v>1039</v>
      </c>
      <c r="B160" s="50" t="s">
        <v>486</v>
      </c>
      <c r="C160" s="50" t="s">
        <v>408</v>
      </c>
      <c r="D160" s="50"/>
      <c r="E160" s="61">
        <f t="shared" ref="E160:G161" si="62">SUM(E161)</f>
        <v>500</v>
      </c>
      <c r="F160" s="61">
        <f t="shared" si="62"/>
        <v>1000</v>
      </c>
      <c r="G160" s="61">
        <f t="shared" si="62"/>
        <v>1000</v>
      </c>
    </row>
    <row r="161" spans="1:7" ht="31.5" customHeight="1">
      <c r="A161" s="196" t="s">
        <v>582</v>
      </c>
      <c r="B161" s="197" t="s">
        <v>486</v>
      </c>
      <c r="C161" s="197" t="s">
        <v>583</v>
      </c>
      <c r="D161" s="50"/>
      <c r="E161" s="198">
        <f t="shared" si="62"/>
        <v>500</v>
      </c>
      <c r="F161" s="198">
        <f t="shared" si="62"/>
        <v>1000</v>
      </c>
      <c r="G161" s="198">
        <f t="shared" si="62"/>
        <v>1000</v>
      </c>
    </row>
    <row r="162" spans="1:7" ht="29.25" customHeight="1">
      <c r="A162" s="202" t="s">
        <v>7</v>
      </c>
      <c r="B162" s="197" t="s">
        <v>486</v>
      </c>
      <c r="C162" s="197" t="s">
        <v>584</v>
      </c>
      <c r="D162" s="197"/>
      <c r="E162" s="198">
        <f>SUM(E164)</f>
        <v>500</v>
      </c>
      <c r="F162" s="198">
        <f>SUM(F164)</f>
        <v>1000</v>
      </c>
      <c r="G162" s="198">
        <f>SUM(G164)</f>
        <v>1000</v>
      </c>
    </row>
    <row r="163" spans="1:7" ht="17.25" customHeight="1">
      <c r="A163" s="202" t="s">
        <v>1098</v>
      </c>
      <c r="B163" s="197" t="s">
        <v>486</v>
      </c>
      <c r="C163" s="197" t="s">
        <v>584</v>
      </c>
      <c r="D163" s="197" t="s">
        <v>1099</v>
      </c>
      <c r="E163" s="198">
        <f>E164</f>
        <v>500</v>
      </c>
      <c r="F163" s="198">
        <f t="shared" ref="F163:G163" si="63">F164</f>
        <v>1000</v>
      </c>
      <c r="G163" s="198">
        <f t="shared" si="63"/>
        <v>1000</v>
      </c>
    </row>
    <row r="164" spans="1:7" ht="42" customHeight="1">
      <c r="A164" s="204" t="s">
        <v>154</v>
      </c>
      <c r="B164" s="197" t="s">
        <v>486</v>
      </c>
      <c r="C164" s="197" t="s">
        <v>584</v>
      </c>
      <c r="D164" s="197" t="s">
        <v>1114</v>
      </c>
      <c r="E164" s="198">
        <v>500</v>
      </c>
      <c r="F164" s="198">
        <v>1000</v>
      </c>
      <c r="G164" s="198">
        <v>1000</v>
      </c>
    </row>
    <row r="165" spans="1:7" ht="42" customHeight="1">
      <c r="A165" s="206" t="s">
        <v>1038</v>
      </c>
      <c r="B165" s="50" t="s">
        <v>486</v>
      </c>
      <c r="C165" s="50" t="s">
        <v>409</v>
      </c>
      <c r="D165" s="214"/>
      <c r="E165" s="215">
        <f>SUM(E167)</f>
        <v>500</v>
      </c>
      <c r="F165" s="215">
        <f>SUM(F167)</f>
        <v>850</v>
      </c>
      <c r="G165" s="215">
        <f>SUM(G167)</f>
        <v>850</v>
      </c>
    </row>
    <row r="166" spans="1:7" ht="47.25" customHeight="1">
      <c r="A166" s="196" t="s">
        <v>562</v>
      </c>
      <c r="B166" s="197" t="s">
        <v>486</v>
      </c>
      <c r="C166" s="197" t="s">
        <v>585</v>
      </c>
      <c r="D166" s="214"/>
      <c r="E166" s="62">
        <f t="shared" ref="E166:G166" si="64">SUM(E167)</f>
        <v>500</v>
      </c>
      <c r="F166" s="62">
        <f t="shared" si="64"/>
        <v>850</v>
      </c>
      <c r="G166" s="62">
        <f t="shared" si="64"/>
        <v>850</v>
      </c>
    </row>
    <row r="167" spans="1:7" ht="43.5" customHeight="1">
      <c r="A167" s="205" t="s">
        <v>1073</v>
      </c>
      <c r="B167" s="197" t="s">
        <v>486</v>
      </c>
      <c r="C167" s="197" t="s">
        <v>586</v>
      </c>
      <c r="D167" s="216"/>
      <c r="E167" s="62">
        <f>SUM(E169)</f>
        <v>500</v>
      </c>
      <c r="F167" s="62">
        <f>SUM(F169)</f>
        <v>850</v>
      </c>
      <c r="G167" s="62">
        <f>SUM(G169)</f>
        <v>850</v>
      </c>
    </row>
    <row r="168" spans="1:7" ht="43.5" customHeight="1">
      <c r="A168" s="205" t="s">
        <v>1103</v>
      </c>
      <c r="B168" s="197" t="s">
        <v>486</v>
      </c>
      <c r="C168" s="197" t="s">
        <v>586</v>
      </c>
      <c r="D168" s="68">
        <v>200</v>
      </c>
      <c r="E168" s="62">
        <f>E169</f>
        <v>500</v>
      </c>
      <c r="F168" s="62">
        <f t="shared" ref="F168:G168" si="65">F169</f>
        <v>850</v>
      </c>
      <c r="G168" s="62">
        <f t="shared" si="65"/>
        <v>850</v>
      </c>
    </row>
    <row r="169" spans="1:7" ht="42.75" customHeight="1">
      <c r="A169" s="204" t="s">
        <v>154</v>
      </c>
      <c r="B169" s="197" t="s">
        <v>486</v>
      </c>
      <c r="C169" s="197" t="s">
        <v>586</v>
      </c>
      <c r="D169" s="197" t="s">
        <v>319</v>
      </c>
      <c r="E169" s="198">
        <v>500</v>
      </c>
      <c r="F169" s="198">
        <v>850</v>
      </c>
      <c r="G169" s="198">
        <v>850</v>
      </c>
    </row>
    <row r="170" spans="1:7" ht="52.5" customHeight="1">
      <c r="A170" s="203" t="s">
        <v>1065</v>
      </c>
      <c r="B170" s="49" t="s">
        <v>486</v>
      </c>
      <c r="C170" s="50" t="s">
        <v>693</v>
      </c>
      <c r="D170" s="50"/>
      <c r="E170" s="61">
        <f>SUM(E171)</f>
        <v>100</v>
      </c>
      <c r="F170" s="61">
        <f t="shared" ref="F170:G170" si="66">SUM(F171)</f>
        <v>100</v>
      </c>
      <c r="G170" s="61">
        <f t="shared" si="66"/>
        <v>100</v>
      </c>
    </row>
    <row r="171" spans="1:7" ht="36.75" customHeight="1">
      <c r="A171" s="204" t="s">
        <v>696</v>
      </c>
      <c r="B171" s="199" t="s">
        <v>486</v>
      </c>
      <c r="C171" s="197" t="s">
        <v>693</v>
      </c>
      <c r="D171" s="197"/>
      <c r="E171" s="198">
        <f>SUM(E173)</f>
        <v>100</v>
      </c>
      <c r="F171" s="198">
        <f>SUM(F173)</f>
        <v>100</v>
      </c>
      <c r="G171" s="198">
        <f>SUM(G173)</f>
        <v>100</v>
      </c>
    </row>
    <row r="172" spans="1:7" ht="36.75" customHeight="1">
      <c r="A172" s="204" t="s">
        <v>1103</v>
      </c>
      <c r="B172" s="199" t="s">
        <v>486</v>
      </c>
      <c r="C172" s="197" t="s">
        <v>693</v>
      </c>
      <c r="D172" s="197" t="s">
        <v>1106</v>
      </c>
      <c r="E172" s="198">
        <f>E173</f>
        <v>100</v>
      </c>
      <c r="F172" s="198">
        <f t="shared" ref="F172:G172" si="67">F173</f>
        <v>100</v>
      </c>
      <c r="G172" s="198">
        <f t="shared" si="67"/>
        <v>100</v>
      </c>
    </row>
    <row r="173" spans="1:7" ht="44.25" customHeight="1">
      <c r="A173" s="202" t="s">
        <v>320</v>
      </c>
      <c r="B173" s="199" t="s">
        <v>486</v>
      </c>
      <c r="C173" s="197" t="s">
        <v>693</v>
      </c>
      <c r="D173" s="197" t="s">
        <v>319</v>
      </c>
      <c r="E173" s="198">
        <v>100</v>
      </c>
      <c r="F173" s="198">
        <v>100</v>
      </c>
      <c r="G173" s="198">
        <v>100</v>
      </c>
    </row>
    <row r="174" spans="1:7" ht="30" customHeight="1">
      <c r="A174" s="213" t="s">
        <v>110</v>
      </c>
      <c r="B174" s="49" t="s">
        <v>486</v>
      </c>
      <c r="C174" s="50"/>
      <c r="D174" s="50"/>
      <c r="E174" s="61">
        <f t="shared" ref="E174:G176" si="68">E175</f>
        <v>2000</v>
      </c>
      <c r="F174" s="61">
        <f t="shared" si="68"/>
        <v>2435</v>
      </c>
      <c r="G174" s="61">
        <f t="shared" si="68"/>
        <v>2435</v>
      </c>
    </row>
    <row r="175" spans="1:7" ht="54.75" customHeight="1">
      <c r="A175" s="213" t="s">
        <v>1083</v>
      </c>
      <c r="B175" s="49" t="s">
        <v>486</v>
      </c>
      <c r="C175" s="50" t="s">
        <v>419</v>
      </c>
      <c r="D175" s="50"/>
      <c r="E175" s="61">
        <f t="shared" si="68"/>
        <v>2000</v>
      </c>
      <c r="F175" s="61">
        <f t="shared" si="68"/>
        <v>2435</v>
      </c>
      <c r="G175" s="61">
        <f t="shared" si="68"/>
        <v>2435</v>
      </c>
    </row>
    <row r="176" spans="1:7" ht="31.5" customHeight="1">
      <c r="A176" s="196" t="s">
        <v>563</v>
      </c>
      <c r="B176" s="199" t="s">
        <v>486</v>
      </c>
      <c r="C176" s="197" t="s">
        <v>580</v>
      </c>
      <c r="D176" s="197"/>
      <c r="E176" s="198">
        <f t="shared" si="68"/>
        <v>2000</v>
      </c>
      <c r="F176" s="198">
        <f t="shared" si="68"/>
        <v>2435</v>
      </c>
      <c r="G176" s="198">
        <f t="shared" si="68"/>
        <v>2435</v>
      </c>
    </row>
    <row r="177" spans="1:7" ht="37.5" customHeight="1">
      <c r="A177" s="202" t="s">
        <v>354</v>
      </c>
      <c r="B177" s="199" t="s">
        <v>486</v>
      </c>
      <c r="C177" s="197" t="s">
        <v>581</v>
      </c>
      <c r="D177" s="197"/>
      <c r="E177" s="198">
        <f>E179</f>
        <v>2000</v>
      </c>
      <c r="F177" s="198">
        <f>F179</f>
        <v>2435</v>
      </c>
      <c r="G177" s="198">
        <f>G179</f>
        <v>2435</v>
      </c>
    </row>
    <row r="178" spans="1:7" ht="37.5" customHeight="1">
      <c r="A178" s="202" t="s">
        <v>1103</v>
      </c>
      <c r="B178" s="199" t="s">
        <v>486</v>
      </c>
      <c r="C178" s="197" t="s">
        <v>581</v>
      </c>
      <c r="D178" s="197" t="s">
        <v>1106</v>
      </c>
      <c r="E178" s="198">
        <f>E179</f>
        <v>2000</v>
      </c>
      <c r="F178" s="198">
        <f t="shared" ref="F178:G178" si="69">F179</f>
        <v>2435</v>
      </c>
      <c r="G178" s="198">
        <f t="shared" si="69"/>
        <v>2435</v>
      </c>
    </row>
    <row r="179" spans="1:7" ht="30.75" customHeight="1">
      <c r="A179" s="202" t="s">
        <v>320</v>
      </c>
      <c r="B179" s="199" t="s">
        <v>486</v>
      </c>
      <c r="C179" s="197" t="s">
        <v>581</v>
      </c>
      <c r="D179" s="197" t="s">
        <v>319</v>
      </c>
      <c r="E179" s="198">
        <v>2000</v>
      </c>
      <c r="F179" s="198">
        <v>2435</v>
      </c>
      <c r="G179" s="198">
        <v>2435</v>
      </c>
    </row>
    <row r="180" spans="1:7" ht="57.75" hidden="1" customHeight="1">
      <c r="A180" s="213" t="s">
        <v>1083</v>
      </c>
      <c r="B180" s="49" t="s">
        <v>486</v>
      </c>
      <c r="C180" s="50" t="s">
        <v>419</v>
      </c>
      <c r="D180" s="197"/>
      <c r="E180" s="217">
        <f t="shared" ref="E180:G181" si="70">E181</f>
        <v>0</v>
      </c>
      <c r="F180" s="217">
        <f t="shared" si="70"/>
        <v>0</v>
      </c>
      <c r="G180" s="217">
        <f t="shared" si="70"/>
        <v>0</v>
      </c>
    </row>
    <row r="181" spans="1:7" ht="30" hidden="1" customHeight="1">
      <c r="A181" s="34" t="s">
        <v>563</v>
      </c>
      <c r="B181" s="49" t="s">
        <v>486</v>
      </c>
      <c r="C181" s="50" t="s">
        <v>907</v>
      </c>
      <c r="D181" s="50"/>
      <c r="E181" s="217">
        <f t="shared" si="70"/>
        <v>0</v>
      </c>
      <c r="F181" s="217">
        <f t="shared" si="70"/>
        <v>0</v>
      </c>
      <c r="G181" s="217">
        <f t="shared" si="70"/>
        <v>0</v>
      </c>
    </row>
    <row r="182" spans="1:7" ht="23.25" hidden="1" customHeight="1">
      <c r="A182" s="202" t="s">
        <v>906</v>
      </c>
      <c r="B182" s="199" t="s">
        <v>486</v>
      </c>
      <c r="C182" s="197" t="s">
        <v>908</v>
      </c>
      <c r="D182" s="197"/>
      <c r="E182" s="218">
        <f>E184</f>
        <v>0</v>
      </c>
      <c r="F182" s="218">
        <f>F184</f>
        <v>0</v>
      </c>
      <c r="G182" s="218">
        <f>G184</f>
        <v>0</v>
      </c>
    </row>
    <row r="183" spans="1:7" ht="34.5" hidden="1" customHeight="1">
      <c r="A183" s="202" t="s">
        <v>1103</v>
      </c>
      <c r="B183" s="199" t="s">
        <v>486</v>
      </c>
      <c r="C183" s="197" t="s">
        <v>908</v>
      </c>
      <c r="D183" s="197" t="s">
        <v>1106</v>
      </c>
      <c r="E183" s="218">
        <f>E184</f>
        <v>0</v>
      </c>
      <c r="F183" s="218"/>
      <c r="G183" s="218"/>
    </row>
    <row r="184" spans="1:7" ht="31.5" hidden="1" customHeight="1">
      <c r="A184" s="202" t="s">
        <v>320</v>
      </c>
      <c r="B184" s="199" t="s">
        <v>486</v>
      </c>
      <c r="C184" s="197" t="s">
        <v>908</v>
      </c>
      <c r="D184" s="197" t="s">
        <v>319</v>
      </c>
      <c r="E184" s="198">
        <v>0</v>
      </c>
      <c r="F184" s="198"/>
      <c r="G184" s="198"/>
    </row>
    <row r="185" spans="1:7" ht="23.25" customHeight="1">
      <c r="A185" s="34" t="s">
        <v>512</v>
      </c>
      <c r="B185" s="50" t="s">
        <v>513</v>
      </c>
      <c r="C185" s="50"/>
      <c r="D185" s="50"/>
      <c r="E185" s="61">
        <f>E186+E193+E204</f>
        <v>93203.8</v>
      </c>
      <c r="F185" s="61">
        <f>F186+F193+F204</f>
        <v>11525</v>
      </c>
      <c r="G185" s="61">
        <f>G186+G193+G204</f>
        <v>12491</v>
      </c>
    </row>
    <row r="186" spans="1:7" ht="25.5" hidden="1" customHeight="1">
      <c r="A186" s="34" t="s">
        <v>143</v>
      </c>
      <c r="B186" s="50" t="s">
        <v>142</v>
      </c>
      <c r="C186" s="50"/>
      <c r="D186" s="50"/>
      <c r="E186" s="61">
        <f>E187</f>
        <v>0</v>
      </c>
      <c r="F186" s="61">
        <f t="shared" ref="F186:G186" si="71">F187</f>
        <v>0</v>
      </c>
      <c r="G186" s="61">
        <f t="shared" si="71"/>
        <v>0</v>
      </c>
    </row>
    <row r="187" spans="1:7" ht="39.75" hidden="1" customHeight="1">
      <c r="A187" s="34" t="s">
        <v>671</v>
      </c>
      <c r="B187" s="50" t="s">
        <v>142</v>
      </c>
      <c r="C187" s="50" t="s">
        <v>672</v>
      </c>
      <c r="D187" s="197"/>
      <c r="E187" s="61">
        <f>E188+E191</f>
        <v>0</v>
      </c>
      <c r="F187" s="61">
        <f t="shared" ref="F187:G187" si="72">F188+F191</f>
        <v>0</v>
      </c>
      <c r="G187" s="61">
        <f t="shared" si="72"/>
        <v>0</v>
      </c>
    </row>
    <row r="188" spans="1:7" ht="43.5" hidden="1" customHeight="1">
      <c r="A188" s="196" t="s">
        <v>673</v>
      </c>
      <c r="B188" s="197" t="s">
        <v>142</v>
      </c>
      <c r="C188" s="197" t="s">
        <v>674</v>
      </c>
      <c r="D188" s="197"/>
      <c r="E188" s="198">
        <f>E190</f>
        <v>0</v>
      </c>
      <c r="F188" s="198"/>
      <c r="G188" s="198"/>
    </row>
    <row r="189" spans="1:7" ht="25.5" hidden="1" customHeight="1">
      <c r="A189" s="204" t="s">
        <v>675</v>
      </c>
      <c r="B189" s="197" t="s">
        <v>142</v>
      </c>
      <c r="C189" s="197" t="s">
        <v>676</v>
      </c>
      <c r="D189" s="197"/>
      <c r="E189" s="198"/>
      <c r="F189" s="198"/>
      <c r="G189" s="198"/>
    </row>
    <row r="190" spans="1:7" ht="43.5" hidden="1" customHeight="1">
      <c r="A190" s="196" t="s">
        <v>719</v>
      </c>
      <c r="B190" s="197" t="s">
        <v>142</v>
      </c>
      <c r="C190" s="197" t="s">
        <v>676</v>
      </c>
      <c r="D190" s="197" t="s">
        <v>755</v>
      </c>
      <c r="E190" s="198"/>
      <c r="F190" s="198"/>
      <c r="G190" s="198"/>
    </row>
    <row r="191" spans="1:7" ht="21.75" hidden="1" customHeight="1">
      <c r="A191" s="202" t="s">
        <v>938</v>
      </c>
      <c r="B191" s="219" t="s">
        <v>939</v>
      </c>
      <c r="C191" s="197" t="s">
        <v>940</v>
      </c>
      <c r="D191" s="197"/>
      <c r="E191" s="198"/>
      <c r="F191" s="198"/>
      <c r="G191" s="198"/>
    </row>
    <row r="192" spans="1:7" ht="54" hidden="1" customHeight="1">
      <c r="A192" s="202" t="s">
        <v>320</v>
      </c>
      <c r="B192" s="219" t="s">
        <v>939</v>
      </c>
      <c r="C192" s="197" t="s">
        <v>940</v>
      </c>
      <c r="D192" s="197" t="s">
        <v>755</v>
      </c>
      <c r="E192" s="198"/>
      <c r="F192" s="198"/>
      <c r="G192" s="198"/>
    </row>
    <row r="193" spans="1:7" ht="25.5" customHeight="1">
      <c r="A193" s="34" t="s">
        <v>452</v>
      </c>
      <c r="B193" s="50" t="s">
        <v>514</v>
      </c>
      <c r="C193" s="50"/>
      <c r="D193" s="50"/>
      <c r="E193" s="61">
        <f>SUM(E194)</f>
        <v>4900</v>
      </c>
      <c r="F193" s="61">
        <f>SUM(F194)</f>
        <v>10025</v>
      </c>
      <c r="G193" s="61">
        <f>SUM(G194)</f>
        <v>10991</v>
      </c>
    </row>
    <row r="194" spans="1:7" ht="57" customHeight="1">
      <c r="A194" s="34" t="s">
        <v>967</v>
      </c>
      <c r="B194" s="50" t="s">
        <v>514</v>
      </c>
      <c r="C194" s="50" t="s">
        <v>423</v>
      </c>
      <c r="D194" s="50"/>
      <c r="E194" s="61">
        <f t="shared" ref="E194:G196" si="73">E195</f>
        <v>4900</v>
      </c>
      <c r="F194" s="61">
        <f t="shared" si="73"/>
        <v>10025</v>
      </c>
      <c r="G194" s="61">
        <f t="shared" si="73"/>
        <v>10991</v>
      </c>
    </row>
    <row r="195" spans="1:7" ht="30" customHeight="1">
      <c r="A195" s="34" t="s">
        <v>452</v>
      </c>
      <c r="B195" s="50" t="s">
        <v>514</v>
      </c>
      <c r="C195" s="50"/>
      <c r="D195" s="50"/>
      <c r="E195" s="61">
        <f t="shared" si="73"/>
        <v>4900</v>
      </c>
      <c r="F195" s="61">
        <f t="shared" si="73"/>
        <v>10025</v>
      </c>
      <c r="G195" s="61">
        <f t="shared" si="73"/>
        <v>10991</v>
      </c>
    </row>
    <row r="196" spans="1:7" ht="54" customHeight="1">
      <c r="A196" s="34" t="s">
        <v>1066</v>
      </c>
      <c r="B196" s="50" t="s">
        <v>514</v>
      </c>
      <c r="C196" s="197" t="s">
        <v>423</v>
      </c>
      <c r="D196" s="50"/>
      <c r="E196" s="61">
        <f t="shared" si="73"/>
        <v>4900</v>
      </c>
      <c r="F196" s="61">
        <f t="shared" si="73"/>
        <v>10025</v>
      </c>
      <c r="G196" s="61">
        <f t="shared" si="73"/>
        <v>10991</v>
      </c>
    </row>
    <row r="197" spans="1:7" ht="32.25" customHeight="1">
      <c r="A197" s="196" t="s">
        <v>684</v>
      </c>
      <c r="B197" s="219" t="s">
        <v>196</v>
      </c>
      <c r="C197" s="197" t="s">
        <v>588</v>
      </c>
      <c r="D197" s="197"/>
      <c r="E197" s="210">
        <f>E198+E201</f>
        <v>4900</v>
      </c>
      <c r="F197" s="210">
        <f>F198+F201</f>
        <v>10025</v>
      </c>
      <c r="G197" s="210">
        <f>G198+G201</f>
        <v>10991</v>
      </c>
    </row>
    <row r="198" spans="1:7" ht="23.25" customHeight="1">
      <c r="A198" s="220" t="s">
        <v>685</v>
      </c>
      <c r="B198" s="219" t="s">
        <v>196</v>
      </c>
      <c r="C198" s="197" t="s">
        <v>588</v>
      </c>
      <c r="D198" s="197"/>
      <c r="E198" s="210">
        <f>E200</f>
        <v>4900</v>
      </c>
      <c r="F198" s="210">
        <f t="shared" ref="F198:G198" si="74">F200</f>
        <v>10025</v>
      </c>
      <c r="G198" s="210">
        <f t="shared" si="74"/>
        <v>10991</v>
      </c>
    </row>
    <row r="199" spans="1:7" ht="30" customHeight="1">
      <c r="A199" s="220" t="s">
        <v>1103</v>
      </c>
      <c r="B199" s="219" t="s">
        <v>196</v>
      </c>
      <c r="C199" s="197" t="s">
        <v>588</v>
      </c>
      <c r="D199" s="197" t="s">
        <v>1106</v>
      </c>
      <c r="E199" s="210">
        <f>E200</f>
        <v>4900</v>
      </c>
      <c r="F199" s="210">
        <f t="shared" ref="F199:G199" si="75">F200</f>
        <v>10025</v>
      </c>
      <c r="G199" s="210">
        <f t="shared" si="75"/>
        <v>10991</v>
      </c>
    </row>
    <row r="200" spans="1:7" ht="28.5" customHeight="1">
      <c r="A200" s="202" t="s">
        <v>320</v>
      </c>
      <c r="B200" s="219" t="s">
        <v>196</v>
      </c>
      <c r="C200" s="197" t="s">
        <v>588</v>
      </c>
      <c r="D200" s="197" t="s">
        <v>319</v>
      </c>
      <c r="E200" s="210">
        <v>4900</v>
      </c>
      <c r="F200" s="210">
        <v>10025</v>
      </c>
      <c r="G200" s="210">
        <v>10991</v>
      </c>
    </row>
    <row r="201" spans="1:7" ht="24.75" hidden="1" customHeight="1">
      <c r="A201" s="202" t="s">
        <v>354</v>
      </c>
      <c r="B201" s="219" t="s">
        <v>196</v>
      </c>
      <c r="C201" s="197" t="s">
        <v>687</v>
      </c>
      <c r="D201" s="197"/>
      <c r="E201" s="198">
        <f>E203</f>
        <v>0</v>
      </c>
      <c r="F201" s="198">
        <f>F203</f>
        <v>0</v>
      </c>
      <c r="G201" s="198">
        <f>G203</f>
        <v>0</v>
      </c>
    </row>
    <row r="202" spans="1:7" ht="33.75" hidden="1" customHeight="1">
      <c r="A202" s="202" t="s">
        <v>1103</v>
      </c>
      <c r="B202" s="219" t="s">
        <v>196</v>
      </c>
      <c r="C202" s="197" t="s">
        <v>687</v>
      </c>
      <c r="D202" s="197" t="s">
        <v>1106</v>
      </c>
      <c r="E202" s="198">
        <f>E203</f>
        <v>0</v>
      </c>
      <c r="F202" s="198"/>
      <c r="G202" s="198"/>
    </row>
    <row r="203" spans="1:7" ht="31.5" hidden="1" customHeight="1">
      <c r="A203" s="202" t="s">
        <v>320</v>
      </c>
      <c r="B203" s="219" t="s">
        <v>196</v>
      </c>
      <c r="C203" s="197" t="s">
        <v>687</v>
      </c>
      <c r="D203" s="197" t="s">
        <v>319</v>
      </c>
      <c r="E203" s="198">
        <v>0</v>
      </c>
      <c r="F203" s="198">
        <v>0</v>
      </c>
      <c r="G203" s="198">
        <v>0</v>
      </c>
    </row>
    <row r="204" spans="1:7" ht="22.5" customHeight="1">
      <c r="A204" s="34" t="s">
        <v>763</v>
      </c>
      <c r="B204" s="50" t="s">
        <v>762</v>
      </c>
      <c r="C204" s="197"/>
      <c r="D204" s="197"/>
      <c r="E204" s="61">
        <f>E205+E213+E216</f>
        <v>88303.8</v>
      </c>
      <c r="F204" s="61">
        <f t="shared" ref="F204:G204" si="76">F205+F213+F216</f>
        <v>1500</v>
      </c>
      <c r="G204" s="61">
        <f t="shared" si="76"/>
        <v>1500</v>
      </c>
    </row>
    <row r="205" spans="1:7" ht="48.75" customHeight="1">
      <c r="A205" s="34" t="s">
        <v>991</v>
      </c>
      <c r="B205" s="50" t="s">
        <v>762</v>
      </c>
      <c r="C205" s="50" t="s">
        <v>761</v>
      </c>
      <c r="D205" s="197"/>
      <c r="E205" s="61">
        <f>E206</f>
        <v>82803.8</v>
      </c>
      <c r="F205" s="61">
        <f t="shared" ref="F205:G205" si="77">F206</f>
        <v>0</v>
      </c>
      <c r="G205" s="61">
        <f t="shared" si="77"/>
        <v>0</v>
      </c>
    </row>
    <row r="206" spans="1:7" ht="30.75" customHeight="1">
      <c r="A206" s="196" t="s">
        <v>759</v>
      </c>
      <c r="B206" s="197" t="s">
        <v>762</v>
      </c>
      <c r="C206" s="197" t="s">
        <v>754</v>
      </c>
      <c r="D206" s="197"/>
      <c r="E206" s="198">
        <f>E208+E209+E211</f>
        <v>82803.8</v>
      </c>
      <c r="F206" s="198">
        <f>F208+F209</f>
        <v>0</v>
      </c>
      <c r="G206" s="198"/>
    </row>
    <row r="207" spans="1:7" ht="30.75" customHeight="1">
      <c r="A207" s="196" t="s">
        <v>1103</v>
      </c>
      <c r="B207" s="197" t="s">
        <v>762</v>
      </c>
      <c r="C207" s="197" t="s">
        <v>754</v>
      </c>
      <c r="D207" s="197" t="s">
        <v>1106</v>
      </c>
      <c r="E207" s="198">
        <f>E208+E209+E211</f>
        <v>82803.8</v>
      </c>
      <c r="F207" s="198"/>
      <c r="G207" s="198"/>
    </row>
    <row r="208" spans="1:7" ht="30" customHeight="1">
      <c r="A208" s="196" t="s">
        <v>760</v>
      </c>
      <c r="B208" s="197" t="s">
        <v>762</v>
      </c>
      <c r="C208" s="197" t="s">
        <v>754</v>
      </c>
      <c r="D208" s="197" t="s">
        <v>319</v>
      </c>
      <c r="E208" s="198">
        <v>2000</v>
      </c>
      <c r="F208" s="198"/>
      <c r="G208" s="198"/>
    </row>
    <row r="209" spans="1:8" ht="23.25" customHeight="1">
      <c r="A209" s="196" t="s">
        <v>893</v>
      </c>
      <c r="B209" s="197" t="s">
        <v>762</v>
      </c>
      <c r="C209" s="197" t="s">
        <v>754</v>
      </c>
      <c r="D209" s="197" t="s">
        <v>319</v>
      </c>
      <c r="E209" s="198">
        <v>15000</v>
      </c>
      <c r="F209" s="198"/>
      <c r="G209" s="198"/>
    </row>
    <row r="210" spans="1:8" ht="33" customHeight="1">
      <c r="A210" s="312" t="s">
        <v>1124</v>
      </c>
      <c r="B210" s="50" t="s">
        <v>1125</v>
      </c>
      <c r="C210" s="50"/>
      <c r="D210" s="50"/>
      <c r="E210" s="61">
        <v>65803.8</v>
      </c>
      <c r="F210" s="198"/>
      <c r="G210" s="198"/>
    </row>
    <row r="211" spans="1:8" ht="29.25" customHeight="1">
      <c r="A211" s="196" t="s">
        <v>999</v>
      </c>
      <c r="B211" s="197" t="s">
        <v>1125</v>
      </c>
      <c r="C211" s="197" t="s">
        <v>1123</v>
      </c>
      <c r="D211" s="197" t="s">
        <v>319</v>
      </c>
      <c r="E211" s="198">
        <v>65803.8</v>
      </c>
      <c r="F211" s="198"/>
      <c r="G211" s="198"/>
    </row>
    <row r="212" spans="1:8" ht="56.25" customHeight="1">
      <c r="A212" s="34" t="s">
        <v>1067</v>
      </c>
      <c r="B212" s="54" t="s">
        <v>753</v>
      </c>
      <c r="C212" s="50" t="s">
        <v>909</v>
      </c>
      <c r="D212" s="50"/>
      <c r="E212" s="61">
        <f t="shared" ref="E212:G212" si="78">E213</f>
        <v>5500</v>
      </c>
      <c r="F212" s="61">
        <f t="shared" si="78"/>
        <v>1500</v>
      </c>
      <c r="G212" s="61">
        <f t="shared" si="78"/>
        <v>1500</v>
      </c>
    </row>
    <row r="213" spans="1:8" ht="27.75" customHeight="1">
      <c r="A213" s="202" t="s">
        <v>354</v>
      </c>
      <c r="B213" s="219" t="s">
        <v>753</v>
      </c>
      <c r="C213" s="197" t="s">
        <v>687</v>
      </c>
      <c r="D213" s="197"/>
      <c r="E213" s="198">
        <f>E215</f>
        <v>5500</v>
      </c>
      <c r="F213" s="198">
        <f>F215</f>
        <v>1500</v>
      </c>
      <c r="G213" s="198">
        <f>G215</f>
        <v>1500</v>
      </c>
    </row>
    <row r="214" spans="1:8" ht="27.75" customHeight="1">
      <c r="A214" s="202" t="s">
        <v>1103</v>
      </c>
      <c r="B214" s="219" t="s">
        <v>753</v>
      </c>
      <c r="C214" s="197" t="s">
        <v>687</v>
      </c>
      <c r="D214" s="197" t="s">
        <v>1106</v>
      </c>
      <c r="E214" s="198">
        <f>E215</f>
        <v>5500</v>
      </c>
      <c r="F214" s="198">
        <f t="shared" ref="F214:G214" si="79">F215</f>
        <v>1500</v>
      </c>
      <c r="G214" s="198">
        <f t="shared" si="79"/>
        <v>1500</v>
      </c>
    </row>
    <row r="215" spans="1:8" ht="32.25" customHeight="1">
      <c r="A215" s="196" t="s">
        <v>320</v>
      </c>
      <c r="B215" s="219" t="s">
        <v>753</v>
      </c>
      <c r="C215" s="197" t="s">
        <v>687</v>
      </c>
      <c r="D215" s="197" t="s">
        <v>319</v>
      </c>
      <c r="E215" s="198">
        <v>5500</v>
      </c>
      <c r="F215" s="198">
        <v>1500</v>
      </c>
      <c r="G215" s="198">
        <v>1500</v>
      </c>
    </row>
    <row r="216" spans="1:8" ht="45" hidden="1" customHeight="1">
      <c r="A216" s="34" t="s">
        <v>968</v>
      </c>
      <c r="B216" s="54" t="s">
        <v>753</v>
      </c>
      <c r="C216" s="50"/>
      <c r="D216" s="50"/>
      <c r="E216" s="61">
        <f>E218+E219</f>
        <v>0</v>
      </c>
      <c r="F216" s="61">
        <f>SUM(F218:F219)</f>
        <v>0</v>
      </c>
      <c r="G216" s="61">
        <f>SUM(G218:G219)</f>
        <v>0</v>
      </c>
    </row>
    <row r="217" spans="1:8" ht="45" hidden="1" customHeight="1">
      <c r="A217" s="196" t="s">
        <v>1103</v>
      </c>
      <c r="B217" s="54"/>
      <c r="C217" s="50"/>
      <c r="D217" s="50"/>
      <c r="E217" s="61"/>
      <c r="F217" s="61"/>
      <c r="G217" s="61"/>
    </row>
    <row r="218" spans="1:8" ht="23.25" hidden="1" customHeight="1">
      <c r="A218" s="196" t="s">
        <v>893</v>
      </c>
      <c r="B218" s="219" t="s">
        <v>753</v>
      </c>
      <c r="C218" s="197" t="s">
        <v>876</v>
      </c>
      <c r="D218" s="197" t="s">
        <v>319</v>
      </c>
      <c r="E218" s="198">
        <v>0</v>
      </c>
      <c r="F218" s="198">
        <v>0</v>
      </c>
      <c r="G218" s="198">
        <v>0</v>
      </c>
    </row>
    <row r="219" spans="1:8" ht="30" hidden="1" customHeight="1">
      <c r="A219" s="196" t="s">
        <v>892</v>
      </c>
      <c r="B219" s="219" t="s">
        <v>753</v>
      </c>
      <c r="C219" s="197" t="s">
        <v>877</v>
      </c>
      <c r="D219" s="197" t="s">
        <v>319</v>
      </c>
      <c r="E219" s="198"/>
      <c r="F219" s="198"/>
      <c r="G219" s="198"/>
    </row>
    <row r="220" spans="1:8" ht="25.5" customHeight="1">
      <c r="A220" s="206" t="s">
        <v>269</v>
      </c>
      <c r="B220" s="50" t="s">
        <v>268</v>
      </c>
      <c r="C220" s="50"/>
      <c r="D220" s="50"/>
      <c r="E220" s="61">
        <f>SUM(E221,E235,E279,E285,E257)</f>
        <v>663921.69999999995</v>
      </c>
      <c r="F220" s="61">
        <f t="shared" ref="F220:G220" si="80">SUM(F221,F235,F279,F285,F257)</f>
        <v>579801.59999999998</v>
      </c>
      <c r="G220" s="61">
        <f t="shared" si="80"/>
        <v>568915.1</v>
      </c>
    </row>
    <row r="221" spans="1:8" ht="27" customHeight="1">
      <c r="A221" s="34" t="s">
        <v>454</v>
      </c>
      <c r="B221" s="50" t="s">
        <v>516</v>
      </c>
      <c r="C221" s="50"/>
      <c r="D221" s="50"/>
      <c r="E221" s="61">
        <f t="shared" ref="E221:G223" si="81">SUM(E222)</f>
        <v>199539</v>
      </c>
      <c r="F221" s="61">
        <f t="shared" si="81"/>
        <v>159525</v>
      </c>
      <c r="G221" s="61">
        <f t="shared" si="81"/>
        <v>155727</v>
      </c>
    </row>
    <row r="222" spans="1:8" ht="42" customHeight="1">
      <c r="A222" s="206" t="s">
        <v>1026</v>
      </c>
      <c r="B222" s="50" t="s">
        <v>516</v>
      </c>
      <c r="C222" s="50" t="s">
        <v>424</v>
      </c>
      <c r="D222" s="197"/>
      <c r="E222" s="61">
        <f t="shared" si="81"/>
        <v>199539</v>
      </c>
      <c r="F222" s="61">
        <f t="shared" si="81"/>
        <v>159525</v>
      </c>
      <c r="G222" s="61">
        <f t="shared" si="81"/>
        <v>155727</v>
      </c>
      <c r="H222" s="94"/>
    </row>
    <row r="223" spans="1:8" ht="30" customHeight="1">
      <c r="A223" s="203" t="s">
        <v>17</v>
      </c>
      <c r="B223" s="50" t="s">
        <v>516</v>
      </c>
      <c r="C223" s="50" t="s">
        <v>425</v>
      </c>
      <c r="D223" s="50"/>
      <c r="E223" s="61">
        <f t="shared" si="81"/>
        <v>199539</v>
      </c>
      <c r="F223" s="61">
        <f t="shared" si="81"/>
        <v>159525</v>
      </c>
      <c r="G223" s="61">
        <f t="shared" si="81"/>
        <v>155727</v>
      </c>
      <c r="H223" s="95"/>
    </row>
    <row r="224" spans="1:8" ht="32.25" customHeight="1">
      <c r="A224" s="204" t="s">
        <v>566</v>
      </c>
      <c r="B224" s="197" t="s">
        <v>516</v>
      </c>
      <c r="C224" s="197" t="s">
        <v>589</v>
      </c>
      <c r="D224" s="50"/>
      <c r="E224" s="198">
        <f>SUM(E225,E229,)</f>
        <v>199539</v>
      </c>
      <c r="F224" s="198">
        <f t="shared" ref="F224:G224" si="82">SUM(F225,F229,)</f>
        <v>159525</v>
      </c>
      <c r="G224" s="198">
        <f t="shared" si="82"/>
        <v>155727</v>
      </c>
      <c r="H224" s="95"/>
    </row>
    <row r="225" spans="1:8" ht="83.25" customHeight="1">
      <c r="A225" s="204" t="s">
        <v>433</v>
      </c>
      <c r="B225" s="197" t="s">
        <v>516</v>
      </c>
      <c r="C225" s="197" t="s">
        <v>590</v>
      </c>
      <c r="D225" s="197"/>
      <c r="E225" s="62">
        <f>E227+E228</f>
        <v>133004</v>
      </c>
      <c r="F225" s="62">
        <f t="shared" ref="F225:G225" si="83">F227+F228</f>
        <v>102500</v>
      </c>
      <c r="G225" s="62">
        <f t="shared" si="83"/>
        <v>105520</v>
      </c>
      <c r="H225" s="94"/>
    </row>
    <row r="226" spans="1:8" ht="34.5" customHeight="1">
      <c r="A226" s="204" t="s">
        <v>1097</v>
      </c>
      <c r="B226" s="199" t="s">
        <v>516</v>
      </c>
      <c r="C226" s="197" t="s">
        <v>590</v>
      </c>
      <c r="D226" s="197" t="s">
        <v>1107</v>
      </c>
      <c r="E226" s="62">
        <f>E227+E228</f>
        <v>133004</v>
      </c>
      <c r="F226" s="62">
        <f t="shared" ref="F226:G226" si="84">F227+F228</f>
        <v>102500</v>
      </c>
      <c r="G226" s="62">
        <f t="shared" si="84"/>
        <v>105520</v>
      </c>
      <c r="H226" s="94"/>
    </row>
    <row r="227" spans="1:8" ht="25.5" customHeight="1">
      <c r="A227" s="202" t="s">
        <v>756</v>
      </c>
      <c r="B227" s="199" t="s">
        <v>516</v>
      </c>
      <c r="C227" s="197" t="s">
        <v>590</v>
      </c>
      <c r="D227" s="197" t="s">
        <v>245</v>
      </c>
      <c r="E227" s="62">
        <v>131661</v>
      </c>
      <c r="F227" s="62">
        <v>101465</v>
      </c>
      <c r="G227" s="62">
        <v>104454</v>
      </c>
    </row>
    <row r="228" spans="1:8" ht="20.25" customHeight="1">
      <c r="A228" s="202" t="s">
        <v>246</v>
      </c>
      <c r="B228" s="199" t="s">
        <v>516</v>
      </c>
      <c r="C228" s="197" t="s">
        <v>765</v>
      </c>
      <c r="D228" s="197" t="s">
        <v>245</v>
      </c>
      <c r="E228" s="62">
        <v>1343</v>
      </c>
      <c r="F228" s="62">
        <v>1035</v>
      </c>
      <c r="G228" s="62">
        <v>1066</v>
      </c>
    </row>
    <row r="229" spans="1:8" ht="40.5" customHeight="1">
      <c r="A229" s="204" t="s">
        <v>520</v>
      </c>
      <c r="B229" s="197" t="s">
        <v>516</v>
      </c>
      <c r="C229" s="197" t="s">
        <v>591</v>
      </c>
      <c r="D229" s="197"/>
      <c r="E229" s="198">
        <f>E231+E232+E234+E233</f>
        <v>66535</v>
      </c>
      <c r="F229" s="198">
        <f t="shared" ref="F229:G229" si="85">F231+F232+F234+F233</f>
        <v>57025</v>
      </c>
      <c r="G229" s="198">
        <f t="shared" si="85"/>
        <v>50207</v>
      </c>
    </row>
    <row r="230" spans="1:8" ht="40.5" customHeight="1">
      <c r="A230" s="204" t="s">
        <v>1112</v>
      </c>
      <c r="B230" s="219" t="s">
        <v>657</v>
      </c>
      <c r="C230" s="197" t="s">
        <v>591</v>
      </c>
      <c r="D230" s="197" t="s">
        <v>1107</v>
      </c>
      <c r="E230" s="198">
        <f>E231+E232+E233+E234</f>
        <v>66535</v>
      </c>
      <c r="F230" s="198">
        <f>F231+F232+F233+F234</f>
        <v>57025</v>
      </c>
      <c r="G230" s="198">
        <f t="shared" ref="G230" si="86">G231+G232+G233+G234</f>
        <v>50207</v>
      </c>
    </row>
    <row r="231" spans="1:8" ht="21.75" customHeight="1">
      <c r="A231" s="204" t="s">
        <v>756</v>
      </c>
      <c r="B231" s="219" t="s">
        <v>657</v>
      </c>
      <c r="C231" s="197" t="s">
        <v>591</v>
      </c>
      <c r="D231" s="197" t="s">
        <v>245</v>
      </c>
      <c r="E231" s="198">
        <v>37112</v>
      </c>
      <c r="F231" s="198">
        <v>40486</v>
      </c>
      <c r="G231" s="198">
        <v>40486</v>
      </c>
    </row>
    <row r="232" spans="1:8" ht="21.75" customHeight="1">
      <c r="A232" s="204" t="s">
        <v>246</v>
      </c>
      <c r="B232" s="219" t="s">
        <v>657</v>
      </c>
      <c r="C232" s="197" t="s">
        <v>635</v>
      </c>
      <c r="D232" s="197" t="s">
        <v>245</v>
      </c>
      <c r="E232" s="198"/>
      <c r="F232" s="198"/>
      <c r="G232" s="198"/>
    </row>
    <row r="233" spans="1:8" ht="21.75" customHeight="1">
      <c r="A233" s="204" t="s">
        <v>700</v>
      </c>
      <c r="B233" s="219" t="s">
        <v>657</v>
      </c>
      <c r="C233" s="197" t="s">
        <v>635</v>
      </c>
      <c r="D233" s="197" t="s">
        <v>245</v>
      </c>
      <c r="E233" s="198">
        <v>17123</v>
      </c>
      <c r="F233" s="198">
        <v>16539</v>
      </c>
      <c r="G233" s="198">
        <v>9721</v>
      </c>
    </row>
    <row r="234" spans="1:8" ht="25.5" customHeight="1">
      <c r="A234" s="202" t="s">
        <v>886</v>
      </c>
      <c r="B234" s="219" t="s">
        <v>657</v>
      </c>
      <c r="C234" s="197" t="s">
        <v>885</v>
      </c>
      <c r="D234" s="197" t="s">
        <v>245</v>
      </c>
      <c r="E234" s="198">
        <v>12300</v>
      </c>
      <c r="F234" s="198"/>
      <c r="G234" s="198"/>
    </row>
    <row r="235" spans="1:8" ht="21" customHeight="1">
      <c r="A235" s="201" t="s">
        <v>455</v>
      </c>
      <c r="B235" s="50" t="s">
        <v>517</v>
      </c>
      <c r="C235" s="50"/>
      <c r="D235" s="50"/>
      <c r="E235" s="61">
        <f>SUM(E236)+E256</f>
        <v>379037.69999999995</v>
      </c>
      <c r="F235" s="61">
        <f t="shared" ref="F235:G235" si="87">SUM(F236)+F256</f>
        <v>328352.59999999998</v>
      </c>
      <c r="G235" s="61">
        <f t="shared" si="87"/>
        <v>321264.09999999998</v>
      </c>
    </row>
    <row r="236" spans="1:8" ht="35.25" customHeight="1">
      <c r="A236" s="201" t="s">
        <v>329</v>
      </c>
      <c r="B236" s="50" t="s">
        <v>517</v>
      </c>
      <c r="C236" s="50" t="s">
        <v>528</v>
      </c>
      <c r="D236" s="50"/>
      <c r="E236" s="61">
        <f>SUM(E237)</f>
        <v>379037.69999999995</v>
      </c>
      <c r="F236" s="61">
        <f t="shared" ref="F236:G236" si="88">SUM(F237)</f>
        <v>328352.59999999998</v>
      </c>
      <c r="G236" s="61">
        <f t="shared" si="88"/>
        <v>321264.09999999998</v>
      </c>
    </row>
    <row r="237" spans="1:8" ht="45.75" customHeight="1">
      <c r="A237" s="204" t="s">
        <v>567</v>
      </c>
      <c r="B237" s="197" t="s">
        <v>517</v>
      </c>
      <c r="C237" s="197" t="s">
        <v>592</v>
      </c>
      <c r="D237" s="50"/>
      <c r="E237" s="198">
        <f>SUM(E238,E242)</f>
        <v>379037.69999999995</v>
      </c>
      <c r="F237" s="198">
        <f t="shared" ref="F237:G237" si="89">SUM(F238,F242)</f>
        <v>328352.59999999998</v>
      </c>
      <c r="G237" s="198">
        <f t="shared" si="89"/>
        <v>321264.09999999998</v>
      </c>
    </row>
    <row r="238" spans="1:8" ht="78.75" customHeight="1">
      <c r="A238" s="204" t="s">
        <v>434</v>
      </c>
      <c r="B238" s="197" t="s">
        <v>517</v>
      </c>
      <c r="C238" s="197" t="s">
        <v>593</v>
      </c>
      <c r="D238" s="197"/>
      <c r="E238" s="198">
        <f>E240+E241</f>
        <v>232247</v>
      </c>
      <c r="F238" s="198">
        <f t="shared" ref="F238:G238" si="90">F240+F241</f>
        <v>201506</v>
      </c>
      <c r="G238" s="198">
        <f t="shared" si="90"/>
        <v>193959</v>
      </c>
    </row>
    <row r="239" spans="1:8" ht="33" customHeight="1">
      <c r="A239" s="204" t="s">
        <v>1097</v>
      </c>
      <c r="B239" s="197" t="s">
        <v>517</v>
      </c>
      <c r="C239" s="197" t="s">
        <v>593</v>
      </c>
      <c r="D239" s="197" t="s">
        <v>1107</v>
      </c>
      <c r="E239" s="198">
        <f>E240+E241</f>
        <v>232247</v>
      </c>
      <c r="F239" s="198">
        <f t="shared" ref="F239:G239" si="91">F240+F241</f>
        <v>201506</v>
      </c>
      <c r="G239" s="198">
        <f t="shared" si="91"/>
        <v>193959</v>
      </c>
    </row>
    <row r="240" spans="1:8" ht="19.5" customHeight="1">
      <c r="A240" s="202" t="s">
        <v>756</v>
      </c>
      <c r="B240" s="199" t="s">
        <v>517</v>
      </c>
      <c r="C240" s="197" t="s">
        <v>593</v>
      </c>
      <c r="D240" s="197" t="s">
        <v>245</v>
      </c>
      <c r="E240" s="62">
        <v>229901</v>
      </c>
      <c r="F240" s="62">
        <v>199471</v>
      </c>
      <c r="G240" s="62">
        <v>192000</v>
      </c>
    </row>
    <row r="241" spans="1:7" ht="21.75" customHeight="1">
      <c r="A241" s="202" t="s">
        <v>246</v>
      </c>
      <c r="B241" s="199" t="s">
        <v>517</v>
      </c>
      <c r="C241" s="197" t="s">
        <v>764</v>
      </c>
      <c r="D241" s="197" t="s">
        <v>245</v>
      </c>
      <c r="E241" s="62">
        <v>2346</v>
      </c>
      <c r="F241" s="62">
        <v>2035</v>
      </c>
      <c r="G241" s="62">
        <v>1959</v>
      </c>
    </row>
    <row r="242" spans="1:7" ht="44.25" customHeight="1">
      <c r="A242" s="204" t="s">
        <v>435</v>
      </c>
      <c r="B242" s="197" t="s">
        <v>517</v>
      </c>
      <c r="C242" s="197" t="s">
        <v>594</v>
      </c>
      <c r="D242" s="197"/>
      <c r="E242" s="198">
        <f>E244+E245+E247+E248+E249+E250+E246+E251+E252+E253</f>
        <v>146790.69999999998</v>
      </c>
      <c r="F242" s="198">
        <f>F244+F245+F247+F248+F249+F250+F246+F251+F252+F253</f>
        <v>126846.59999999999</v>
      </c>
      <c r="G242" s="198">
        <f t="shared" ref="G242" si="92">G244+G245+G247+G248+G249+G250+G246+G251+G252+G253</f>
        <v>127305.09999999999</v>
      </c>
    </row>
    <row r="243" spans="1:7" ht="36.75" customHeight="1">
      <c r="A243" s="204" t="s">
        <v>1112</v>
      </c>
      <c r="B243" s="199" t="s">
        <v>517</v>
      </c>
      <c r="C243" s="197" t="s">
        <v>594</v>
      </c>
      <c r="D243" s="197" t="s">
        <v>1107</v>
      </c>
      <c r="E243" s="198">
        <f>E244+E245+E246+E247+E248+E249+E250+E251+E252+E253</f>
        <v>146790.69999999998</v>
      </c>
      <c r="F243" s="198">
        <f t="shared" ref="F243:G243" si="93">F244+F245+F246+F247+F248+F249+F250+F251+F252+F253</f>
        <v>126846.59999999999</v>
      </c>
      <c r="G243" s="198">
        <f t="shared" si="93"/>
        <v>127305.09999999999</v>
      </c>
    </row>
    <row r="244" spans="1:7" ht="30.75" customHeight="1">
      <c r="A244" s="202" t="s">
        <v>756</v>
      </c>
      <c r="B244" s="199" t="s">
        <v>517</v>
      </c>
      <c r="C244" s="197" t="s">
        <v>594</v>
      </c>
      <c r="D244" s="197" t="s">
        <v>245</v>
      </c>
      <c r="E244" s="198">
        <v>68137</v>
      </c>
      <c r="F244" s="198">
        <v>74062</v>
      </c>
      <c r="G244" s="198">
        <v>73947</v>
      </c>
    </row>
    <row r="245" spans="1:7" ht="30" customHeight="1">
      <c r="A245" s="202" t="s">
        <v>246</v>
      </c>
      <c r="B245" s="199" t="s">
        <v>517</v>
      </c>
      <c r="C245" s="197" t="s">
        <v>729</v>
      </c>
      <c r="D245" s="197" t="s">
        <v>245</v>
      </c>
      <c r="E245" s="198">
        <v>5608</v>
      </c>
      <c r="F245" s="198"/>
      <c r="G245" s="198"/>
    </row>
    <row r="246" spans="1:7" ht="24" customHeight="1">
      <c r="A246" s="202" t="s">
        <v>246</v>
      </c>
      <c r="B246" s="199" t="s">
        <v>517</v>
      </c>
      <c r="C246" s="197" t="s">
        <v>729</v>
      </c>
      <c r="D246" s="197" t="s">
        <v>245</v>
      </c>
      <c r="E246" s="198">
        <v>20010</v>
      </c>
      <c r="F246" s="198"/>
      <c r="G246" s="198"/>
    </row>
    <row r="247" spans="1:7" ht="30.75" customHeight="1">
      <c r="A247" s="202" t="s">
        <v>886</v>
      </c>
      <c r="B247" s="199" t="s">
        <v>517</v>
      </c>
      <c r="C247" s="197" t="s">
        <v>889</v>
      </c>
      <c r="D247" s="197" t="s">
        <v>245</v>
      </c>
      <c r="E247" s="198">
        <v>3000</v>
      </c>
      <c r="F247" s="198"/>
      <c r="G247" s="198"/>
    </row>
    <row r="248" spans="1:7" ht="27.75" customHeight="1">
      <c r="A248" s="205" t="s">
        <v>932</v>
      </c>
      <c r="B248" s="199" t="s">
        <v>517</v>
      </c>
      <c r="C248" s="197" t="s">
        <v>933</v>
      </c>
      <c r="D248" s="197" t="s">
        <v>245</v>
      </c>
      <c r="E248" s="198">
        <v>19530</v>
      </c>
      <c r="F248" s="198">
        <v>19530</v>
      </c>
      <c r="G248" s="198">
        <v>19530</v>
      </c>
    </row>
    <row r="249" spans="1:7" ht="33.75" customHeight="1">
      <c r="A249" s="205" t="s">
        <v>934</v>
      </c>
      <c r="B249" s="199" t="s">
        <v>517</v>
      </c>
      <c r="C249" s="197" t="s">
        <v>935</v>
      </c>
      <c r="D249" s="197" t="s">
        <v>245</v>
      </c>
      <c r="E249" s="198">
        <v>15823.9</v>
      </c>
      <c r="F249" s="198">
        <v>15384.4</v>
      </c>
      <c r="G249" s="198">
        <v>15823.9</v>
      </c>
    </row>
    <row r="250" spans="1:7" ht="30" customHeight="1">
      <c r="A250" s="205" t="s">
        <v>936</v>
      </c>
      <c r="B250" s="199" t="s">
        <v>517</v>
      </c>
      <c r="C250" s="197" t="s">
        <v>937</v>
      </c>
      <c r="D250" s="197" t="s">
        <v>245</v>
      </c>
      <c r="E250" s="198">
        <v>11714</v>
      </c>
      <c r="F250" s="198">
        <v>10710.4</v>
      </c>
      <c r="G250" s="198">
        <v>10304.5</v>
      </c>
    </row>
    <row r="251" spans="1:7" ht="21.75" customHeight="1">
      <c r="A251" s="202" t="s">
        <v>1061</v>
      </c>
      <c r="B251" s="199" t="s">
        <v>517</v>
      </c>
      <c r="C251" s="197" t="s">
        <v>1000</v>
      </c>
      <c r="D251" s="197" t="s">
        <v>245</v>
      </c>
      <c r="E251" s="198">
        <v>165</v>
      </c>
      <c r="F251" s="198">
        <v>165</v>
      </c>
      <c r="G251" s="198">
        <v>165</v>
      </c>
    </row>
    <row r="252" spans="1:7" ht="31.5" customHeight="1">
      <c r="A252" s="202" t="s">
        <v>1062</v>
      </c>
      <c r="B252" s="199" t="s">
        <v>517</v>
      </c>
      <c r="C252" s="197" t="s">
        <v>1001</v>
      </c>
      <c r="D252" s="197" t="s">
        <v>245</v>
      </c>
      <c r="E252" s="198">
        <v>2802.8</v>
      </c>
      <c r="F252" s="198">
        <v>2802.8</v>
      </c>
      <c r="G252" s="198">
        <v>3342.7</v>
      </c>
    </row>
    <row r="253" spans="1:7" ht="18.75" customHeight="1">
      <c r="A253" s="202" t="s">
        <v>1004</v>
      </c>
      <c r="B253" s="199" t="s">
        <v>517</v>
      </c>
      <c r="C253" s="197" t="s">
        <v>1005</v>
      </c>
      <c r="D253" s="197" t="s">
        <v>245</v>
      </c>
      <c r="E253" s="198"/>
      <c r="F253" s="198">
        <v>4192</v>
      </c>
      <c r="G253" s="198">
        <v>4192</v>
      </c>
    </row>
    <row r="254" spans="1:7" ht="53.25" customHeight="1">
      <c r="A254" s="34" t="s">
        <v>1036</v>
      </c>
      <c r="B254" s="54" t="s">
        <v>864</v>
      </c>
      <c r="C254" s="50" t="s">
        <v>687</v>
      </c>
      <c r="D254" s="50"/>
      <c r="E254" s="61">
        <f>E256</f>
        <v>0</v>
      </c>
      <c r="F254" s="61">
        <f t="shared" ref="F254:G254" si="94">F256</f>
        <v>0</v>
      </c>
      <c r="G254" s="61">
        <f t="shared" si="94"/>
        <v>0</v>
      </c>
    </row>
    <row r="255" spans="1:7" ht="35.25" customHeight="1">
      <c r="A255" s="196" t="s">
        <v>1103</v>
      </c>
      <c r="B255" s="219" t="s">
        <v>864</v>
      </c>
      <c r="C255" s="197" t="s">
        <v>687</v>
      </c>
      <c r="D255" s="197" t="s">
        <v>1106</v>
      </c>
      <c r="E255" s="198">
        <f>E256</f>
        <v>0</v>
      </c>
      <c r="F255" s="198">
        <f t="shared" ref="F255:G255" si="95">F256</f>
        <v>0</v>
      </c>
      <c r="G255" s="198">
        <f t="shared" si="95"/>
        <v>0</v>
      </c>
    </row>
    <row r="256" spans="1:7" ht="35.25" customHeight="1">
      <c r="A256" s="202" t="s">
        <v>354</v>
      </c>
      <c r="B256" s="219" t="s">
        <v>864</v>
      </c>
      <c r="C256" s="197" t="s">
        <v>687</v>
      </c>
      <c r="D256" s="197" t="s">
        <v>319</v>
      </c>
      <c r="E256" s="198"/>
      <c r="F256" s="198">
        <v>0</v>
      </c>
      <c r="G256" s="198">
        <v>0</v>
      </c>
    </row>
    <row r="257" spans="1:8" ht="24.75" customHeight="1">
      <c r="A257" s="34" t="s">
        <v>652</v>
      </c>
      <c r="B257" s="50" t="s">
        <v>648</v>
      </c>
      <c r="C257" s="197"/>
      <c r="D257" s="197"/>
      <c r="E257" s="61">
        <f>SUM(E258,E266)</f>
        <v>69903</v>
      </c>
      <c r="F257" s="61">
        <f t="shared" ref="F257:G257" si="96">SUM(F258,F266)</f>
        <v>75641</v>
      </c>
      <c r="G257" s="61">
        <f t="shared" si="96"/>
        <v>75641</v>
      </c>
    </row>
    <row r="258" spans="1:8" ht="42" customHeight="1">
      <c r="A258" s="201" t="s">
        <v>973</v>
      </c>
      <c r="B258" s="50" t="s">
        <v>648</v>
      </c>
      <c r="C258" s="50" t="s">
        <v>526</v>
      </c>
      <c r="D258" s="197"/>
      <c r="E258" s="61">
        <f t="shared" ref="E258:G260" si="97">SUM(E259)</f>
        <v>23437</v>
      </c>
      <c r="F258" s="61">
        <f t="shared" si="97"/>
        <v>25431</v>
      </c>
      <c r="G258" s="61">
        <f t="shared" si="97"/>
        <v>25431</v>
      </c>
    </row>
    <row r="259" spans="1:8" ht="34.5" customHeight="1">
      <c r="A259" s="202" t="s">
        <v>8</v>
      </c>
      <c r="B259" s="197" t="s">
        <v>648</v>
      </c>
      <c r="C259" s="197" t="s">
        <v>527</v>
      </c>
      <c r="D259" s="197"/>
      <c r="E259" s="198">
        <f t="shared" si="97"/>
        <v>23437</v>
      </c>
      <c r="F259" s="198">
        <f t="shared" si="97"/>
        <v>25431</v>
      </c>
      <c r="G259" s="198">
        <f t="shared" si="97"/>
        <v>25431</v>
      </c>
    </row>
    <row r="260" spans="1:8" ht="24" customHeight="1">
      <c r="A260" s="204" t="s">
        <v>622</v>
      </c>
      <c r="B260" s="197" t="s">
        <v>648</v>
      </c>
      <c r="C260" s="197" t="s">
        <v>623</v>
      </c>
      <c r="D260" s="197"/>
      <c r="E260" s="198">
        <f t="shared" si="97"/>
        <v>23437</v>
      </c>
      <c r="F260" s="198">
        <f t="shared" si="97"/>
        <v>25431</v>
      </c>
      <c r="G260" s="198">
        <f t="shared" si="97"/>
        <v>25431</v>
      </c>
    </row>
    <row r="261" spans="1:8" ht="35.25" customHeight="1">
      <c r="A261" s="202" t="s">
        <v>9</v>
      </c>
      <c r="B261" s="197" t="s">
        <v>648</v>
      </c>
      <c r="C261" s="197" t="s">
        <v>624</v>
      </c>
      <c r="D261" s="197"/>
      <c r="E261" s="198">
        <f>SUM(E263,E264,E265)</f>
        <v>23437</v>
      </c>
      <c r="F261" s="198">
        <f t="shared" ref="F261:G261" si="98">SUM(F263,F264,F265)</f>
        <v>25431</v>
      </c>
      <c r="G261" s="198">
        <f t="shared" si="98"/>
        <v>25431</v>
      </c>
    </row>
    <row r="262" spans="1:8" ht="35.25" customHeight="1">
      <c r="A262" s="202" t="s">
        <v>1097</v>
      </c>
      <c r="B262" s="197" t="s">
        <v>648</v>
      </c>
      <c r="C262" s="197" t="s">
        <v>624</v>
      </c>
      <c r="D262" s="197" t="s">
        <v>1107</v>
      </c>
      <c r="E262" s="198">
        <f>E263+E264+E265</f>
        <v>23437</v>
      </c>
      <c r="F262" s="198">
        <f t="shared" ref="F262:G262" si="99">F263+F264+F265</f>
        <v>25431</v>
      </c>
      <c r="G262" s="198">
        <f t="shared" si="99"/>
        <v>25431</v>
      </c>
    </row>
    <row r="263" spans="1:8" ht="30" customHeight="1">
      <c r="A263" s="202" t="s">
        <v>946</v>
      </c>
      <c r="B263" s="197" t="s">
        <v>648</v>
      </c>
      <c r="C263" s="197" t="s">
        <v>624</v>
      </c>
      <c r="D263" s="197" t="s">
        <v>245</v>
      </c>
      <c r="E263" s="198">
        <v>21932</v>
      </c>
      <c r="F263" s="198">
        <v>23926</v>
      </c>
      <c r="G263" s="198">
        <v>23926</v>
      </c>
    </row>
    <row r="264" spans="1:8" ht="21" customHeight="1">
      <c r="A264" s="202" t="s">
        <v>246</v>
      </c>
      <c r="B264" s="197" t="s">
        <v>648</v>
      </c>
      <c r="C264" s="197" t="s">
        <v>624</v>
      </c>
      <c r="D264" s="197" t="s">
        <v>245</v>
      </c>
      <c r="E264" s="198">
        <v>505</v>
      </c>
      <c r="F264" s="198">
        <v>505</v>
      </c>
      <c r="G264" s="198">
        <v>505</v>
      </c>
      <c r="H264" s="96"/>
    </row>
    <row r="265" spans="1:8" ht="21" customHeight="1">
      <c r="A265" s="202" t="s">
        <v>246</v>
      </c>
      <c r="B265" s="197" t="s">
        <v>648</v>
      </c>
      <c r="C265" s="197" t="s">
        <v>624</v>
      </c>
      <c r="D265" s="197" t="s">
        <v>245</v>
      </c>
      <c r="E265" s="198">
        <v>1000</v>
      </c>
      <c r="F265" s="198">
        <v>1000</v>
      </c>
      <c r="G265" s="198">
        <v>1000</v>
      </c>
    </row>
    <row r="266" spans="1:8" ht="45" customHeight="1">
      <c r="A266" s="34" t="s">
        <v>330</v>
      </c>
      <c r="B266" s="50" t="s">
        <v>648</v>
      </c>
      <c r="C266" s="50" t="s">
        <v>529</v>
      </c>
      <c r="D266" s="50"/>
      <c r="E266" s="61">
        <f>SUM(E267)</f>
        <v>46466</v>
      </c>
      <c r="F266" s="61">
        <f t="shared" ref="F266:G266" si="100">SUM(F267)</f>
        <v>50210</v>
      </c>
      <c r="G266" s="61">
        <f t="shared" si="100"/>
        <v>50210</v>
      </c>
    </row>
    <row r="267" spans="1:8" ht="35.25" customHeight="1">
      <c r="A267" s="196" t="s">
        <v>556</v>
      </c>
      <c r="B267" s="197" t="s">
        <v>648</v>
      </c>
      <c r="C267" s="197" t="s">
        <v>595</v>
      </c>
      <c r="D267" s="50"/>
      <c r="E267" s="198">
        <f>E268+E273</f>
        <v>46466</v>
      </c>
      <c r="F267" s="198">
        <f t="shared" ref="F267:G267" si="101">F268+F273</f>
        <v>50210</v>
      </c>
      <c r="G267" s="198">
        <f t="shared" si="101"/>
        <v>50210</v>
      </c>
    </row>
    <row r="268" spans="1:8" ht="18.75" customHeight="1">
      <c r="A268" s="204" t="s">
        <v>716</v>
      </c>
      <c r="B268" s="197" t="s">
        <v>648</v>
      </c>
      <c r="C268" s="197" t="s">
        <v>596</v>
      </c>
      <c r="D268" s="197"/>
      <c r="E268" s="198">
        <f>E270+E272+E271</f>
        <v>23246</v>
      </c>
      <c r="F268" s="198">
        <f>F270+F272+F271</f>
        <v>24615</v>
      </c>
      <c r="G268" s="198">
        <f t="shared" ref="G268" si="102">G270+G272+G271</f>
        <v>24615</v>
      </c>
    </row>
    <row r="269" spans="1:8" ht="33" customHeight="1">
      <c r="A269" s="204" t="s">
        <v>1097</v>
      </c>
      <c r="B269" s="197" t="s">
        <v>648</v>
      </c>
      <c r="C269" s="197" t="s">
        <v>1113</v>
      </c>
      <c r="D269" s="197" t="s">
        <v>1107</v>
      </c>
      <c r="E269" s="198">
        <f>E270+E271+E272</f>
        <v>23246</v>
      </c>
      <c r="F269" s="198">
        <f t="shared" ref="F269:G269" si="103">F270+F271+F272</f>
        <v>24615</v>
      </c>
      <c r="G269" s="198">
        <f t="shared" si="103"/>
        <v>24615</v>
      </c>
    </row>
    <row r="270" spans="1:8" ht="21" customHeight="1">
      <c r="A270" s="202" t="s">
        <v>946</v>
      </c>
      <c r="B270" s="197" t="s">
        <v>648</v>
      </c>
      <c r="C270" s="197" t="s">
        <v>596</v>
      </c>
      <c r="D270" s="197" t="s">
        <v>245</v>
      </c>
      <c r="E270" s="198">
        <v>21746</v>
      </c>
      <c r="F270" s="198">
        <v>23723</v>
      </c>
      <c r="G270" s="198">
        <v>23723</v>
      </c>
    </row>
    <row r="271" spans="1:8" ht="18" customHeight="1">
      <c r="A271" s="202" t="s">
        <v>246</v>
      </c>
      <c r="B271" s="197"/>
      <c r="C271" s="197"/>
      <c r="D271" s="197" t="s">
        <v>245</v>
      </c>
      <c r="E271" s="198">
        <v>1000</v>
      </c>
      <c r="F271" s="198">
        <v>892</v>
      </c>
      <c r="G271" s="198">
        <v>892</v>
      </c>
    </row>
    <row r="272" spans="1:8" ht="20.25" customHeight="1">
      <c r="A272" s="202" t="s">
        <v>246</v>
      </c>
      <c r="B272" s="197" t="s">
        <v>648</v>
      </c>
      <c r="C272" s="197" t="s">
        <v>596</v>
      </c>
      <c r="D272" s="197" t="s">
        <v>245</v>
      </c>
      <c r="E272" s="198">
        <v>500</v>
      </c>
      <c r="F272" s="198"/>
      <c r="G272" s="198"/>
    </row>
    <row r="273" spans="1:7" ht="29.25" customHeight="1">
      <c r="A273" s="204" t="s">
        <v>715</v>
      </c>
      <c r="B273" s="197" t="s">
        <v>648</v>
      </c>
      <c r="C273" s="197" t="s">
        <v>710</v>
      </c>
      <c r="D273" s="197"/>
      <c r="E273" s="198">
        <f>SUM(E275:E277)+E278</f>
        <v>23220</v>
      </c>
      <c r="F273" s="198">
        <f t="shared" ref="F273:G273" si="104">SUM(F275:F277)+F278</f>
        <v>25595</v>
      </c>
      <c r="G273" s="198">
        <f t="shared" si="104"/>
        <v>25595</v>
      </c>
    </row>
    <row r="274" spans="1:7" ht="29.25" customHeight="1">
      <c r="A274" s="204" t="s">
        <v>1097</v>
      </c>
      <c r="B274" s="197" t="s">
        <v>648</v>
      </c>
      <c r="C274" s="197" t="s">
        <v>1113</v>
      </c>
      <c r="D274" s="197" t="s">
        <v>1107</v>
      </c>
      <c r="E274" s="198">
        <f>E275+E276+E277+E278</f>
        <v>23220</v>
      </c>
      <c r="F274" s="198">
        <f t="shared" ref="F274:G274" si="105">F275+F276+F277+F278</f>
        <v>25595</v>
      </c>
      <c r="G274" s="198">
        <f t="shared" si="105"/>
        <v>25595</v>
      </c>
    </row>
    <row r="275" spans="1:7" ht="27" customHeight="1">
      <c r="A275" s="202" t="s">
        <v>946</v>
      </c>
      <c r="B275" s="197" t="s">
        <v>648</v>
      </c>
      <c r="C275" s="197" t="s">
        <v>710</v>
      </c>
      <c r="D275" s="197" t="s">
        <v>245</v>
      </c>
      <c r="E275" s="198">
        <v>20620</v>
      </c>
      <c r="F275" s="198">
        <v>22495</v>
      </c>
      <c r="G275" s="198">
        <v>22495</v>
      </c>
    </row>
    <row r="276" spans="1:7" ht="26.25" customHeight="1">
      <c r="A276" s="202" t="s">
        <v>246</v>
      </c>
      <c r="B276" s="197" t="s">
        <v>648</v>
      </c>
      <c r="C276" s="197" t="s">
        <v>710</v>
      </c>
      <c r="D276" s="197" t="s">
        <v>245</v>
      </c>
      <c r="E276" s="200">
        <v>600</v>
      </c>
      <c r="F276" s="200">
        <v>600</v>
      </c>
      <c r="G276" s="200">
        <v>600</v>
      </c>
    </row>
    <row r="277" spans="1:7" ht="30.75" customHeight="1">
      <c r="A277" s="202" t="s">
        <v>246</v>
      </c>
      <c r="B277" s="197" t="s">
        <v>648</v>
      </c>
      <c r="C277" s="197" t="s">
        <v>710</v>
      </c>
      <c r="D277" s="197" t="s">
        <v>245</v>
      </c>
      <c r="E277" s="200">
        <v>500</v>
      </c>
      <c r="F277" s="200">
        <v>500</v>
      </c>
      <c r="G277" s="200">
        <v>500</v>
      </c>
    </row>
    <row r="278" spans="1:7" ht="24.75" customHeight="1">
      <c r="A278" s="196" t="s">
        <v>951</v>
      </c>
      <c r="B278" s="197" t="s">
        <v>648</v>
      </c>
      <c r="C278" s="197" t="s">
        <v>884</v>
      </c>
      <c r="D278" s="197" t="s">
        <v>245</v>
      </c>
      <c r="E278" s="198">
        <v>1500</v>
      </c>
      <c r="F278" s="198">
        <v>2000</v>
      </c>
      <c r="G278" s="198">
        <v>2000</v>
      </c>
    </row>
    <row r="279" spans="1:7" ht="32.25" customHeight="1">
      <c r="A279" s="34" t="s">
        <v>456</v>
      </c>
      <c r="B279" s="50" t="s">
        <v>176</v>
      </c>
      <c r="C279" s="50"/>
      <c r="D279" s="50"/>
      <c r="E279" s="221">
        <f>SUM(E280)</f>
        <v>700</v>
      </c>
      <c r="F279" s="221">
        <f>SUM(F280)</f>
        <v>700</v>
      </c>
      <c r="G279" s="221">
        <f>SUM(G280)</f>
        <v>700</v>
      </c>
    </row>
    <row r="280" spans="1:7" ht="42.75" customHeight="1">
      <c r="A280" s="206" t="s">
        <v>1031</v>
      </c>
      <c r="B280" s="50" t="s">
        <v>176</v>
      </c>
      <c r="C280" s="50" t="s">
        <v>530</v>
      </c>
      <c r="D280" s="50"/>
      <c r="E280" s="61">
        <f>SUM(E282)</f>
        <v>700</v>
      </c>
      <c r="F280" s="61">
        <f t="shared" ref="F280:G281" si="106">SUM(F281)</f>
        <v>700</v>
      </c>
      <c r="G280" s="61">
        <f t="shared" si="106"/>
        <v>700</v>
      </c>
    </row>
    <row r="281" spans="1:7" ht="29.25" customHeight="1">
      <c r="A281" s="205" t="s">
        <v>597</v>
      </c>
      <c r="B281" s="197" t="s">
        <v>176</v>
      </c>
      <c r="C281" s="197" t="s">
        <v>607</v>
      </c>
      <c r="D281" s="50"/>
      <c r="E281" s="198">
        <f>E282</f>
        <v>700</v>
      </c>
      <c r="F281" s="198">
        <f t="shared" si="106"/>
        <v>700</v>
      </c>
      <c r="G281" s="198">
        <f t="shared" si="106"/>
        <v>700</v>
      </c>
    </row>
    <row r="282" spans="1:7" ht="32.25" customHeight="1">
      <c r="A282" s="196" t="s">
        <v>14</v>
      </c>
      <c r="B282" s="197" t="s">
        <v>176</v>
      </c>
      <c r="C282" s="197" t="s">
        <v>598</v>
      </c>
      <c r="D282" s="197"/>
      <c r="E282" s="198">
        <f>SUM(E284)</f>
        <v>700</v>
      </c>
      <c r="F282" s="198">
        <f>SUM(F284)</f>
        <v>700</v>
      </c>
      <c r="G282" s="198">
        <f>SUM(G284)</f>
        <v>700</v>
      </c>
    </row>
    <row r="283" spans="1:7" ht="32.25" customHeight="1">
      <c r="A283" s="196" t="s">
        <v>1103</v>
      </c>
      <c r="B283" s="197" t="s">
        <v>176</v>
      </c>
      <c r="C283" s="197" t="s">
        <v>598</v>
      </c>
      <c r="D283" s="197" t="s">
        <v>1106</v>
      </c>
      <c r="E283" s="198">
        <f>E284</f>
        <v>700</v>
      </c>
      <c r="F283" s="198">
        <f t="shared" ref="F283:G283" si="107">F284</f>
        <v>700</v>
      </c>
      <c r="G283" s="198">
        <f t="shared" si="107"/>
        <v>700</v>
      </c>
    </row>
    <row r="284" spans="1:7" ht="33" customHeight="1">
      <c r="A284" s="202" t="s">
        <v>320</v>
      </c>
      <c r="B284" s="197" t="s">
        <v>176</v>
      </c>
      <c r="C284" s="197" t="s">
        <v>598</v>
      </c>
      <c r="D284" s="197" t="s">
        <v>319</v>
      </c>
      <c r="E284" s="198">
        <v>700</v>
      </c>
      <c r="F284" s="198">
        <v>700</v>
      </c>
      <c r="G284" s="198">
        <v>700</v>
      </c>
    </row>
    <row r="285" spans="1:7" ht="23.25" customHeight="1">
      <c r="A285" s="34" t="s">
        <v>156</v>
      </c>
      <c r="B285" s="50" t="s">
        <v>115</v>
      </c>
      <c r="C285" s="50"/>
      <c r="D285" s="50"/>
      <c r="E285" s="61">
        <f>SUM(E293,E288)</f>
        <v>14742</v>
      </c>
      <c r="F285" s="61">
        <f>SUM(F293,F288)</f>
        <v>15583</v>
      </c>
      <c r="G285" s="61">
        <f>SUM(G293,G288)</f>
        <v>15583</v>
      </c>
    </row>
    <row r="286" spans="1:7" ht="45" customHeight="1">
      <c r="A286" s="34" t="s">
        <v>1074</v>
      </c>
      <c r="B286" s="50" t="s">
        <v>115</v>
      </c>
      <c r="C286" s="50" t="s">
        <v>531</v>
      </c>
      <c r="D286" s="50"/>
      <c r="E286" s="61">
        <f>SUM(E288)</f>
        <v>10690</v>
      </c>
      <c r="F286" s="61">
        <f>SUM(F287)</f>
        <v>11531</v>
      </c>
      <c r="G286" s="61">
        <f>SUM(G287)</f>
        <v>11531</v>
      </c>
    </row>
    <row r="287" spans="1:7" ht="43.5" customHeight="1">
      <c r="A287" s="196" t="s">
        <v>599</v>
      </c>
      <c r="B287" s="197" t="s">
        <v>115</v>
      </c>
      <c r="C287" s="197" t="s">
        <v>600</v>
      </c>
      <c r="D287" s="197"/>
      <c r="E287" s="198">
        <f>SUM(E288)</f>
        <v>10690</v>
      </c>
      <c r="F287" s="198">
        <f>SUM(F288)</f>
        <v>11531</v>
      </c>
      <c r="G287" s="198">
        <f>SUM(G288)</f>
        <v>11531</v>
      </c>
    </row>
    <row r="288" spans="1:7" ht="42.75" customHeight="1">
      <c r="A288" s="196" t="s">
        <v>331</v>
      </c>
      <c r="B288" s="197" t="s">
        <v>115</v>
      </c>
      <c r="C288" s="197" t="s">
        <v>600</v>
      </c>
      <c r="D288" s="197"/>
      <c r="E288" s="198">
        <f>E289+E291</f>
        <v>10690</v>
      </c>
      <c r="F288" s="198">
        <f t="shared" ref="F288:G288" si="108">F289+F291</f>
        <v>11531</v>
      </c>
      <c r="G288" s="198">
        <f t="shared" si="108"/>
        <v>11531</v>
      </c>
    </row>
    <row r="289" spans="1:7" ht="42.75" customHeight="1">
      <c r="A289" s="196" t="s">
        <v>1102</v>
      </c>
      <c r="B289" s="197" t="s">
        <v>115</v>
      </c>
      <c r="C289" s="197" t="s">
        <v>600</v>
      </c>
      <c r="D289" s="197" t="s">
        <v>1110</v>
      </c>
      <c r="E289" s="198">
        <f>E290</f>
        <v>9255</v>
      </c>
      <c r="F289" s="198">
        <f t="shared" ref="F289:G289" si="109">F290</f>
        <v>10096</v>
      </c>
      <c r="G289" s="198">
        <f t="shared" si="109"/>
        <v>10096</v>
      </c>
    </row>
    <row r="290" spans="1:7" ht="24.75" customHeight="1">
      <c r="A290" s="204" t="s">
        <v>247</v>
      </c>
      <c r="B290" s="197" t="s">
        <v>115</v>
      </c>
      <c r="C290" s="197" t="s">
        <v>600</v>
      </c>
      <c r="D290" s="197" t="s">
        <v>244</v>
      </c>
      <c r="E290" s="198">
        <v>9255</v>
      </c>
      <c r="F290" s="198">
        <v>10096</v>
      </c>
      <c r="G290" s="198">
        <v>10096</v>
      </c>
    </row>
    <row r="291" spans="1:7" ht="28.5" customHeight="1">
      <c r="A291" s="204" t="s">
        <v>1103</v>
      </c>
      <c r="B291" s="197" t="s">
        <v>115</v>
      </c>
      <c r="C291" s="197" t="s">
        <v>600</v>
      </c>
      <c r="D291" s="197" t="s">
        <v>1106</v>
      </c>
      <c r="E291" s="198">
        <f>E292</f>
        <v>1435</v>
      </c>
      <c r="F291" s="198">
        <f t="shared" ref="F291:G291" si="110">F292</f>
        <v>1435</v>
      </c>
      <c r="G291" s="198">
        <f t="shared" si="110"/>
        <v>1435</v>
      </c>
    </row>
    <row r="292" spans="1:7" ht="27" customHeight="1">
      <c r="A292" s="196" t="s">
        <v>320</v>
      </c>
      <c r="B292" s="197" t="s">
        <v>115</v>
      </c>
      <c r="C292" s="197" t="s">
        <v>600</v>
      </c>
      <c r="D292" s="197" t="s">
        <v>319</v>
      </c>
      <c r="E292" s="198">
        <v>1435</v>
      </c>
      <c r="F292" s="198">
        <v>1435</v>
      </c>
      <c r="G292" s="198">
        <v>1435</v>
      </c>
    </row>
    <row r="293" spans="1:7" ht="30.75" customHeight="1">
      <c r="A293" s="34" t="s">
        <v>429</v>
      </c>
      <c r="B293" s="50" t="s">
        <v>115</v>
      </c>
      <c r="C293" s="50" t="s">
        <v>533</v>
      </c>
      <c r="D293" s="50"/>
      <c r="E293" s="61">
        <f>SUM(E294)</f>
        <v>4052</v>
      </c>
      <c r="F293" s="61">
        <f t="shared" ref="F293:G293" si="111">SUM(F294)</f>
        <v>4052</v>
      </c>
      <c r="G293" s="61">
        <f t="shared" si="111"/>
        <v>4052</v>
      </c>
    </row>
    <row r="294" spans="1:7" ht="27.75" customHeight="1">
      <c r="A294" s="205" t="s">
        <v>43</v>
      </c>
      <c r="B294" s="197" t="s">
        <v>115</v>
      </c>
      <c r="C294" s="197" t="s">
        <v>534</v>
      </c>
      <c r="D294" s="197"/>
      <c r="E294" s="198">
        <f>SUM(E298,E295)</f>
        <v>4052</v>
      </c>
      <c r="F294" s="198">
        <f>SUM(F298,F295)</f>
        <v>4052</v>
      </c>
      <c r="G294" s="198">
        <f>SUM(G298,G295)</f>
        <v>4052</v>
      </c>
    </row>
    <row r="295" spans="1:7" ht="28.5" customHeight="1">
      <c r="A295" s="196" t="s">
        <v>322</v>
      </c>
      <c r="B295" s="197" t="s">
        <v>115</v>
      </c>
      <c r="C295" s="197" t="s">
        <v>535</v>
      </c>
      <c r="D295" s="197"/>
      <c r="E295" s="198">
        <f>SUM(E297)</f>
        <v>3662</v>
      </c>
      <c r="F295" s="198">
        <f>SUM(F297)</f>
        <v>3662</v>
      </c>
      <c r="G295" s="198">
        <f>SUM(G297)</f>
        <v>3662</v>
      </c>
    </row>
    <row r="296" spans="1:7" ht="46.5" customHeight="1">
      <c r="A296" s="196" t="s">
        <v>1102</v>
      </c>
      <c r="B296" s="197" t="s">
        <v>115</v>
      </c>
      <c r="C296" s="197" t="s">
        <v>535</v>
      </c>
      <c r="D296" s="197" t="s">
        <v>1110</v>
      </c>
      <c r="E296" s="198">
        <f>E297</f>
        <v>3662</v>
      </c>
      <c r="F296" s="198">
        <f t="shared" ref="F296:G296" si="112">F297</f>
        <v>3662</v>
      </c>
      <c r="G296" s="198">
        <f t="shared" si="112"/>
        <v>3662</v>
      </c>
    </row>
    <row r="297" spans="1:7" ht="30" customHeight="1">
      <c r="A297" s="196" t="s">
        <v>324</v>
      </c>
      <c r="B297" s="197" t="s">
        <v>115</v>
      </c>
      <c r="C297" s="197" t="s">
        <v>535</v>
      </c>
      <c r="D297" s="197" t="s">
        <v>323</v>
      </c>
      <c r="E297" s="198">
        <v>3662</v>
      </c>
      <c r="F297" s="198">
        <v>3662</v>
      </c>
      <c r="G297" s="198">
        <v>3662</v>
      </c>
    </row>
    <row r="298" spans="1:7" ht="25.5" customHeight="1">
      <c r="A298" s="196" t="s">
        <v>296</v>
      </c>
      <c r="B298" s="197" t="s">
        <v>115</v>
      </c>
      <c r="C298" s="197" t="s">
        <v>536</v>
      </c>
      <c r="D298" s="197"/>
      <c r="E298" s="198">
        <f>SUM(E300)</f>
        <v>390</v>
      </c>
      <c r="F298" s="198">
        <f>SUM(F300)</f>
        <v>390</v>
      </c>
      <c r="G298" s="198">
        <f>SUM(G300)</f>
        <v>390</v>
      </c>
    </row>
    <row r="299" spans="1:7" ht="33" customHeight="1">
      <c r="A299" s="196" t="s">
        <v>1103</v>
      </c>
      <c r="B299" s="197" t="s">
        <v>115</v>
      </c>
      <c r="C299" s="197" t="s">
        <v>536</v>
      </c>
      <c r="D299" s="197" t="s">
        <v>1106</v>
      </c>
      <c r="E299" s="198">
        <f>E300</f>
        <v>390</v>
      </c>
      <c r="F299" s="198">
        <f t="shared" ref="F299:G299" si="113">F300</f>
        <v>390</v>
      </c>
      <c r="G299" s="198">
        <f t="shared" si="113"/>
        <v>390</v>
      </c>
    </row>
    <row r="300" spans="1:7" ht="34.5" customHeight="1">
      <c r="A300" s="196" t="s">
        <v>320</v>
      </c>
      <c r="B300" s="197" t="s">
        <v>115</v>
      </c>
      <c r="C300" s="197" t="s">
        <v>536</v>
      </c>
      <c r="D300" s="197" t="s">
        <v>319</v>
      </c>
      <c r="E300" s="198">
        <v>390</v>
      </c>
      <c r="F300" s="198">
        <v>390</v>
      </c>
      <c r="G300" s="198">
        <v>390</v>
      </c>
    </row>
    <row r="301" spans="1:7" ht="33" customHeight="1">
      <c r="A301" s="34" t="s">
        <v>181</v>
      </c>
      <c r="B301" s="50" t="s">
        <v>182</v>
      </c>
      <c r="C301" s="50"/>
      <c r="D301" s="50"/>
      <c r="E301" s="61">
        <f>E302+E339</f>
        <v>81929.299999999988</v>
      </c>
      <c r="F301" s="61">
        <f>F302+F339</f>
        <v>76403.7</v>
      </c>
      <c r="G301" s="61">
        <f>G302+G339</f>
        <v>73249.7</v>
      </c>
    </row>
    <row r="302" spans="1:7" ht="28.5" customHeight="1">
      <c r="A302" s="34" t="s">
        <v>453</v>
      </c>
      <c r="B302" s="50" t="s">
        <v>183</v>
      </c>
      <c r="C302" s="50"/>
      <c r="D302" s="50"/>
      <c r="E302" s="61">
        <f>E303+E336</f>
        <v>69480.899999999994</v>
      </c>
      <c r="F302" s="61">
        <f>F303+F336</f>
        <v>66195.7</v>
      </c>
      <c r="G302" s="61">
        <f>G303+G336</f>
        <v>63041.7</v>
      </c>
    </row>
    <row r="303" spans="1:7" ht="39.75" customHeight="1">
      <c r="A303" s="201" t="s">
        <v>973</v>
      </c>
      <c r="B303" s="50" t="s">
        <v>183</v>
      </c>
      <c r="C303" s="50" t="s">
        <v>526</v>
      </c>
      <c r="D303" s="50"/>
      <c r="E303" s="61">
        <f>E304</f>
        <v>69480.899999999994</v>
      </c>
      <c r="F303" s="61">
        <f t="shared" ref="F303:G303" si="114">F304</f>
        <v>66195.7</v>
      </c>
      <c r="G303" s="61">
        <f t="shared" si="114"/>
        <v>63041.7</v>
      </c>
    </row>
    <row r="304" spans="1:7" ht="42" customHeight="1">
      <c r="A304" s="201" t="s">
        <v>10</v>
      </c>
      <c r="B304" s="50" t="s">
        <v>183</v>
      </c>
      <c r="C304" s="50" t="s">
        <v>537</v>
      </c>
      <c r="D304" s="50"/>
      <c r="E304" s="61">
        <f>E305+E319+E326</f>
        <v>69480.899999999994</v>
      </c>
      <c r="F304" s="61">
        <f>F305+F319+F326</f>
        <v>66195.7</v>
      </c>
      <c r="G304" s="61">
        <f>G305+G319+G326</f>
        <v>63041.7</v>
      </c>
    </row>
    <row r="305" spans="1:7" ht="40.5" customHeight="1">
      <c r="A305" s="201" t="s">
        <v>619</v>
      </c>
      <c r="B305" s="50" t="s">
        <v>183</v>
      </c>
      <c r="C305" s="50" t="s">
        <v>613</v>
      </c>
      <c r="D305" s="50"/>
      <c r="E305" s="61">
        <f>E306+E309+E313</f>
        <v>42819.1</v>
      </c>
      <c r="F305" s="61">
        <f>F306+F309+F313</f>
        <v>37347.1</v>
      </c>
      <c r="G305" s="61">
        <f>G306+G309+G313</f>
        <v>34189.199999999997</v>
      </c>
    </row>
    <row r="306" spans="1:7" ht="44.25" customHeight="1">
      <c r="A306" s="204" t="s">
        <v>436</v>
      </c>
      <c r="B306" s="197" t="s">
        <v>183</v>
      </c>
      <c r="C306" s="197" t="s">
        <v>620</v>
      </c>
      <c r="D306" s="50"/>
      <c r="E306" s="198">
        <f>SUM(E308)</f>
        <v>35089</v>
      </c>
      <c r="F306" s="198">
        <f t="shared" ref="F306:G306" si="115">SUM(F308)</f>
        <v>31579</v>
      </c>
      <c r="G306" s="198">
        <f t="shared" si="115"/>
        <v>28421.1</v>
      </c>
    </row>
    <row r="307" spans="1:7" ht="39" customHeight="1">
      <c r="A307" s="204" t="s">
        <v>1097</v>
      </c>
      <c r="B307" s="197" t="s">
        <v>183</v>
      </c>
      <c r="C307" s="197" t="s">
        <v>620</v>
      </c>
      <c r="D307" s="197" t="s">
        <v>1107</v>
      </c>
      <c r="E307" s="198">
        <f>E308</f>
        <v>35089</v>
      </c>
      <c r="F307" s="198">
        <f t="shared" ref="F307:G307" si="116">F308</f>
        <v>31579</v>
      </c>
      <c r="G307" s="198">
        <f t="shared" si="116"/>
        <v>28421.1</v>
      </c>
    </row>
    <row r="308" spans="1:7" ht="20.25" customHeight="1">
      <c r="A308" s="202" t="s">
        <v>246</v>
      </c>
      <c r="B308" s="197" t="s">
        <v>183</v>
      </c>
      <c r="C308" s="197" t="s">
        <v>620</v>
      </c>
      <c r="D308" s="197" t="s">
        <v>245</v>
      </c>
      <c r="E308" s="62">
        <v>35089</v>
      </c>
      <c r="F308" s="62">
        <v>31579</v>
      </c>
      <c r="G308" s="62">
        <v>28421.1</v>
      </c>
    </row>
    <row r="309" spans="1:7" ht="27.75" customHeight="1">
      <c r="A309" s="202" t="s">
        <v>11</v>
      </c>
      <c r="B309" s="197" t="s">
        <v>183</v>
      </c>
      <c r="C309" s="197" t="s">
        <v>621</v>
      </c>
      <c r="D309" s="50"/>
      <c r="E309" s="198">
        <f>E312+E311</f>
        <v>6966</v>
      </c>
      <c r="F309" s="198">
        <f t="shared" ref="F309:G309" si="117">F312+F311</f>
        <v>5000</v>
      </c>
      <c r="G309" s="198">
        <f t="shared" si="117"/>
        <v>5000</v>
      </c>
    </row>
    <row r="310" spans="1:7" ht="27.75" customHeight="1">
      <c r="A310" s="202" t="s">
        <v>1097</v>
      </c>
      <c r="B310" s="197" t="s">
        <v>183</v>
      </c>
      <c r="C310" s="197" t="s">
        <v>621</v>
      </c>
      <c r="D310" s="197" t="s">
        <v>1107</v>
      </c>
      <c r="E310" s="198">
        <f>E311+E312</f>
        <v>6966</v>
      </c>
      <c r="F310" s="198">
        <f t="shared" ref="F310:G310" si="118">F311+F312</f>
        <v>5000</v>
      </c>
      <c r="G310" s="198">
        <f t="shared" si="118"/>
        <v>5000</v>
      </c>
    </row>
    <row r="311" spans="1:7" ht="21.75" customHeight="1">
      <c r="A311" s="202" t="s">
        <v>246</v>
      </c>
      <c r="B311" s="197" t="s">
        <v>183</v>
      </c>
      <c r="C311" s="197" t="s">
        <v>621</v>
      </c>
      <c r="D311" s="197" t="s">
        <v>245</v>
      </c>
      <c r="E311" s="198">
        <v>3966</v>
      </c>
      <c r="F311" s="198">
        <v>1000</v>
      </c>
      <c r="G311" s="198">
        <v>1000</v>
      </c>
    </row>
    <row r="312" spans="1:7" ht="21.75" customHeight="1">
      <c r="A312" s="202" t="s">
        <v>246</v>
      </c>
      <c r="B312" s="199" t="s">
        <v>183</v>
      </c>
      <c r="C312" s="197" t="s">
        <v>621</v>
      </c>
      <c r="D312" s="197" t="s">
        <v>245</v>
      </c>
      <c r="E312" s="198">
        <v>3000</v>
      </c>
      <c r="F312" s="198">
        <v>4000</v>
      </c>
      <c r="G312" s="198">
        <v>4000</v>
      </c>
    </row>
    <row r="313" spans="1:7" ht="26.25" customHeight="1">
      <c r="A313" s="202" t="s">
        <v>881</v>
      </c>
      <c r="B313" s="199" t="s">
        <v>183</v>
      </c>
      <c r="C313" s="197" t="s">
        <v>621</v>
      </c>
      <c r="D313" s="197"/>
      <c r="E313" s="62">
        <f>E315+E316</f>
        <v>764.1</v>
      </c>
      <c r="F313" s="62">
        <f t="shared" ref="F313:G313" si="119">F315+F316</f>
        <v>768.1</v>
      </c>
      <c r="G313" s="62">
        <f t="shared" si="119"/>
        <v>768.1</v>
      </c>
    </row>
    <row r="314" spans="1:7" ht="36.75" customHeight="1">
      <c r="A314" s="202" t="s">
        <v>1097</v>
      </c>
      <c r="B314" s="199" t="s">
        <v>183</v>
      </c>
      <c r="C314" s="197" t="s">
        <v>621</v>
      </c>
      <c r="D314" s="197" t="s">
        <v>1107</v>
      </c>
      <c r="E314" s="62">
        <f>E315+E316</f>
        <v>764.1</v>
      </c>
      <c r="F314" s="62">
        <f t="shared" ref="F314:G314" si="120">F315+F316</f>
        <v>768.1</v>
      </c>
      <c r="G314" s="62">
        <f t="shared" si="120"/>
        <v>768.1</v>
      </c>
    </row>
    <row r="315" spans="1:7" ht="18" customHeight="1">
      <c r="A315" s="202" t="s">
        <v>893</v>
      </c>
      <c r="B315" s="199" t="s">
        <v>183</v>
      </c>
      <c r="C315" s="197" t="s">
        <v>887</v>
      </c>
      <c r="D315" s="197" t="s">
        <v>245</v>
      </c>
      <c r="E315" s="62">
        <v>755.1</v>
      </c>
      <c r="F315" s="62">
        <v>759.1</v>
      </c>
      <c r="G315" s="62">
        <v>759.1</v>
      </c>
    </row>
    <row r="316" spans="1:7" ht="19.5" customHeight="1">
      <c r="A316" s="202" t="s">
        <v>853</v>
      </c>
      <c r="B316" s="199" t="s">
        <v>183</v>
      </c>
      <c r="C316" s="197" t="s">
        <v>888</v>
      </c>
      <c r="D316" s="197" t="s">
        <v>245</v>
      </c>
      <c r="E316" s="198">
        <v>9</v>
      </c>
      <c r="F316" s="198">
        <v>9</v>
      </c>
      <c r="G316" s="198">
        <v>9</v>
      </c>
    </row>
    <row r="317" spans="1:7" ht="20.25" customHeight="1">
      <c r="A317" s="202" t="s">
        <v>893</v>
      </c>
      <c r="B317" s="199" t="s">
        <v>183</v>
      </c>
      <c r="C317" s="197" t="s">
        <v>887</v>
      </c>
      <c r="D317" s="197"/>
      <c r="E317" s="62"/>
      <c r="F317" s="62"/>
      <c r="G317" s="62"/>
    </row>
    <row r="318" spans="1:7" ht="18.75" customHeight="1">
      <c r="A318" s="202" t="s">
        <v>853</v>
      </c>
      <c r="B318" s="199" t="s">
        <v>183</v>
      </c>
      <c r="C318" s="197" t="s">
        <v>888</v>
      </c>
      <c r="D318" s="197"/>
      <c r="E318" s="198"/>
      <c r="F318" s="61"/>
      <c r="G318" s="61"/>
    </row>
    <row r="319" spans="1:7" ht="23.25" customHeight="1">
      <c r="A319" s="201" t="s">
        <v>618</v>
      </c>
      <c r="B319" s="50" t="s">
        <v>183</v>
      </c>
      <c r="C319" s="50" t="s">
        <v>614</v>
      </c>
      <c r="D319" s="197"/>
      <c r="E319" s="61">
        <f>E320+E325</f>
        <v>6714</v>
      </c>
      <c r="F319" s="61">
        <f>F320+F325</f>
        <v>7200</v>
      </c>
      <c r="G319" s="61">
        <f>G320+G325</f>
        <v>7200</v>
      </c>
    </row>
    <row r="320" spans="1:7" ht="19.5" customHeight="1">
      <c r="A320" s="202" t="s">
        <v>12</v>
      </c>
      <c r="B320" s="197" t="s">
        <v>183</v>
      </c>
      <c r="C320" s="197" t="s">
        <v>627</v>
      </c>
      <c r="D320" s="50"/>
      <c r="E320" s="198">
        <f>E322+E323+E324</f>
        <v>6714</v>
      </c>
      <c r="F320" s="198">
        <f t="shared" ref="F320:G320" si="121">F322+F323+F324</f>
        <v>7200</v>
      </c>
      <c r="G320" s="198">
        <f t="shared" si="121"/>
        <v>7200</v>
      </c>
    </row>
    <row r="321" spans="1:7" ht="30" customHeight="1">
      <c r="A321" s="202" t="s">
        <v>1097</v>
      </c>
      <c r="B321" s="197" t="s">
        <v>183</v>
      </c>
      <c r="C321" s="197" t="s">
        <v>627</v>
      </c>
      <c r="D321" s="197" t="s">
        <v>1107</v>
      </c>
      <c r="E321" s="198">
        <f>E322+E323+E324</f>
        <v>6714</v>
      </c>
      <c r="F321" s="198">
        <f t="shared" ref="F321:G321" si="122">F322+F323+F324</f>
        <v>7200</v>
      </c>
      <c r="G321" s="198">
        <f t="shared" si="122"/>
        <v>7200</v>
      </c>
    </row>
    <row r="322" spans="1:7" ht="20.25" customHeight="1">
      <c r="A322" s="202" t="s">
        <v>946</v>
      </c>
      <c r="B322" s="197" t="s">
        <v>183</v>
      </c>
      <c r="C322" s="197" t="s">
        <v>627</v>
      </c>
      <c r="D322" s="197" t="s">
        <v>245</v>
      </c>
      <c r="E322" s="198">
        <v>5676</v>
      </c>
      <c r="F322" s="198">
        <v>6162</v>
      </c>
      <c r="G322" s="198">
        <v>6162</v>
      </c>
    </row>
    <row r="323" spans="1:7" ht="19.5" customHeight="1">
      <c r="A323" s="202" t="s">
        <v>246</v>
      </c>
      <c r="B323" s="197" t="s">
        <v>183</v>
      </c>
      <c r="C323" s="197" t="s">
        <v>627</v>
      </c>
      <c r="D323" s="197" t="s">
        <v>245</v>
      </c>
      <c r="E323" s="198">
        <v>338</v>
      </c>
      <c r="F323" s="198">
        <v>338</v>
      </c>
      <c r="G323" s="198">
        <v>338</v>
      </c>
    </row>
    <row r="324" spans="1:7" ht="21.75" customHeight="1">
      <c r="A324" s="202" t="s">
        <v>246</v>
      </c>
      <c r="B324" s="197" t="s">
        <v>183</v>
      </c>
      <c r="C324" s="197" t="s">
        <v>627</v>
      </c>
      <c r="D324" s="197" t="s">
        <v>245</v>
      </c>
      <c r="E324" s="198">
        <v>700</v>
      </c>
      <c r="F324" s="198">
        <v>700</v>
      </c>
      <c r="G324" s="198">
        <v>700</v>
      </c>
    </row>
    <row r="325" spans="1:7" ht="21.75" customHeight="1">
      <c r="A325" s="202" t="s">
        <v>853</v>
      </c>
      <c r="B325" s="197" t="s">
        <v>183</v>
      </c>
      <c r="C325" s="197" t="s">
        <v>971</v>
      </c>
      <c r="D325" s="197" t="s">
        <v>245</v>
      </c>
      <c r="E325" s="198"/>
      <c r="F325" s="198"/>
      <c r="G325" s="198"/>
    </row>
    <row r="326" spans="1:7" ht="18" customHeight="1">
      <c r="A326" s="201" t="s">
        <v>615</v>
      </c>
      <c r="B326" s="50" t="s">
        <v>183</v>
      </c>
      <c r="C326" s="50" t="s">
        <v>617</v>
      </c>
      <c r="D326" s="197"/>
      <c r="E326" s="61">
        <f>E327</f>
        <v>19947.8</v>
      </c>
      <c r="F326" s="61">
        <f>F327</f>
        <v>21648.6</v>
      </c>
      <c r="G326" s="61">
        <f>G327</f>
        <v>21652.5</v>
      </c>
    </row>
    <row r="327" spans="1:7" ht="21.75" customHeight="1">
      <c r="A327" s="202" t="s">
        <v>13</v>
      </c>
      <c r="B327" s="197" t="s">
        <v>183</v>
      </c>
      <c r="C327" s="197" t="s">
        <v>616</v>
      </c>
      <c r="D327" s="197"/>
      <c r="E327" s="198">
        <f>SUM(E331)+E332+E329+E330</f>
        <v>19947.8</v>
      </c>
      <c r="F327" s="198">
        <f>SUM(F331)+F332+F329+F330</f>
        <v>21648.6</v>
      </c>
      <c r="G327" s="198">
        <f t="shared" ref="G327" si="123">SUM(G331)+G332+G329+G330</f>
        <v>21652.5</v>
      </c>
    </row>
    <row r="328" spans="1:7" ht="31.5" customHeight="1">
      <c r="A328" s="202" t="s">
        <v>1112</v>
      </c>
      <c r="B328" s="197" t="s">
        <v>183</v>
      </c>
      <c r="C328" s="197" t="s">
        <v>617</v>
      </c>
      <c r="D328" s="197" t="s">
        <v>1107</v>
      </c>
      <c r="E328" s="198">
        <f>E329+E330+E331+E332</f>
        <v>19947.8</v>
      </c>
      <c r="F328" s="198">
        <f t="shared" ref="F328:G328" si="124">F329+F330+F331+F332</f>
        <v>21648.6</v>
      </c>
      <c r="G328" s="198">
        <f t="shared" si="124"/>
        <v>21652.5</v>
      </c>
    </row>
    <row r="329" spans="1:7" ht="19.5" customHeight="1">
      <c r="A329" s="202" t="s">
        <v>946</v>
      </c>
      <c r="B329" s="199" t="s">
        <v>183</v>
      </c>
      <c r="C329" s="197" t="s">
        <v>616</v>
      </c>
      <c r="D329" s="197" t="s">
        <v>245</v>
      </c>
      <c r="E329" s="198">
        <v>18684</v>
      </c>
      <c r="F329" s="198">
        <v>20383</v>
      </c>
      <c r="G329" s="198">
        <v>20383</v>
      </c>
    </row>
    <row r="330" spans="1:7" ht="17.25" customHeight="1">
      <c r="A330" s="202" t="s">
        <v>246</v>
      </c>
      <c r="B330" s="197"/>
      <c r="C330" s="197"/>
      <c r="D330" s="197" t="s">
        <v>245</v>
      </c>
      <c r="E330" s="198">
        <v>238</v>
      </c>
      <c r="F330" s="198">
        <v>238</v>
      </c>
      <c r="G330" s="198">
        <v>238</v>
      </c>
    </row>
    <row r="331" spans="1:7" ht="19.5" customHeight="1">
      <c r="A331" s="202" t="s">
        <v>246</v>
      </c>
      <c r="B331" s="199" t="s">
        <v>183</v>
      </c>
      <c r="C331" s="197" t="s">
        <v>616</v>
      </c>
      <c r="D331" s="197" t="s">
        <v>245</v>
      </c>
      <c r="E331" s="198">
        <v>877</v>
      </c>
      <c r="F331" s="198">
        <v>877</v>
      </c>
      <c r="G331" s="198">
        <v>877</v>
      </c>
    </row>
    <row r="332" spans="1:7" ht="25.5" customHeight="1">
      <c r="A332" s="202" t="s">
        <v>880</v>
      </c>
      <c r="B332" s="199" t="s">
        <v>183</v>
      </c>
      <c r="C332" s="197"/>
      <c r="D332" s="197"/>
      <c r="E332" s="198">
        <f>E334+E335</f>
        <v>148.80000000000001</v>
      </c>
      <c r="F332" s="198">
        <f>F334+F335</f>
        <v>150.6</v>
      </c>
      <c r="G332" s="198">
        <f>G334+G335</f>
        <v>154.5</v>
      </c>
    </row>
    <row r="333" spans="1:7" ht="34.5" customHeight="1">
      <c r="A333" s="202" t="s">
        <v>1097</v>
      </c>
      <c r="B333" s="197" t="s">
        <v>183</v>
      </c>
      <c r="C333" s="197" t="s">
        <v>617</v>
      </c>
      <c r="D333" s="197" t="s">
        <v>1107</v>
      </c>
      <c r="E333" s="198">
        <f>E334+E335</f>
        <v>148.80000000000001</v>
      </c>
      <c r="F333" s="198">
        <f t="shared" ref="F333:G333" si="125">F334+F335</f>
        <v>150.6</v>
      </c>
      <c r="G333" s="198">
        <f t="shared" si="125"/>
        <v>154.5</v>
      </c>
    </row>
    <row r="334" spans="1:7" ht="24" customHeight="1">
      <c r="A334" s="202" t="s">
        <v>893</v>
      </c>
      <c r="B334" s="199" t="s">
        <v>183</v>
      </c>
      <c r="C334" s="197" t="s">
        <v>879</v>
      </c>
      <c r="D334" s="197" t="s">
        <v>245</v>
      </c>
      <c r="E334" s="62">
        <v>147.80000000000001</v>
      </c>
      <c r="F334" s="62">
        <v>149.6</v>
      </c>
      <c r="G334" s="62">
        <v>153.5</v>
      </c>
    </row>
    <row r="335" spans="1:7" ht="31.5" customHeight="1">
      <c r="A335" s="202" t="s">
        <v>853</v>
      </c>
      <c r="B335" s="199" t="s">
        <v>183</v>
      </c>
      <c r="C335" s="197" t="s">
        <v>854</v>
      </c>
      <c r="D335" s="197" t="s">
        <v>245</v>
      </c>
      <c r="E335" s="198">
        <v>1</v>
      </c>
      <c r="F335" s="198">
        <v>1</v>
      </c>
      <c r="G335" s="198">
        <v>1</v>
      </c>
    </row>
    <row r="336" spans="1:7" ht="55.5" customHeight="1">
      <c r="A336" s="34" t="s">
        <v>1067</v>
      </c>
      <c r="B336" s="49" t="s">
        <v>183</v>
      </c>
      <c r="C336" s="50" t="s">
        <v>687</v>
      </c>
      <c r="D336" s="50"/>
      <c r="E336" s="61">
        <f>E338</f>
        <v>0</v>
      </c>
      <c r="F336" s="61">
        <f>F338</f>
        <v>0</v>
      </c>
      <c r="G336" s="61">
        <f>G338</f>
        <v>0</v>
      </c>
    </row>
    <row r="337" spans="1:7" ht="31.5" customHeight="1">
      <c r="A337" s="196" t="s">
        <v>1103</v>
      </c>
      <c r="B337" s="199" t="s">
        <v>183</v>
      </c>
      <c r="C337" s="197" t="s">
        <v>687</v>
      </c>
      <c r="D337" s="197" t="s">
        <v>1106</v>
      </c>
      <c r="E337" s="197" t="s">
        <v>1111</v>
      </c>
      <c r="F337" s="197" t="s">
        <v>1111</v>
      </c>
      <c r="G337" s="197" t="s">
        <v>1111</v>
      </c>
    </row>
    <row r="338" spans="1:7" ht="33.75" customHeight="1">
      <c r="A338" s="202" t="s">
        <v>354</v>
      </c>
      <c r="B338" s="199" t="s">
        <v>183</v>
      </c>
      <c r="C338" s="197" t="s">
        <v>687</v>
      </c>
      <c r="D338" s="197" t="s">
        <v>319</v>
      </c>
      <c r="E338" s="198">
        <v>0</v>
      </c>
      <c r="F338" s="198">
        <v>0</v>
      </c>
      <c r="G338" s="198">
        <v>0</v>
      </c>
    </row>
    <row r="339" spans="1:7" ht="27" customHeight="1">
      <c r="A339" s="206" t="s">
        <v>243</v>
      </c>
      <c r="B339" s="50" t="s">
        <v>184</v>
      </c>
      <c r="C339" s="197"/>
      <c r="D339" s="197"/>
      <c r="E339" s="61">
        <f>E340+E345+E353</f>
        <v>12448.4</v>
      </c>
      <c r="F339" s="61">
        <f t="shared" ref="F339:G339" si="126">F340+F345+F353</f>
        <v>10208</v>
      </c>
      <c r="G339" s="61">
        <f t="shared" si="126"/>
        <v>10208</v>
      </c>
    </row>
    <row r="340" spans="1:7" ht="35.25" customHeight="1">
      <c r="A340" s="34" t="s">
        <v>723</v>
      </c>
      <c r="B340" s="50" t="s">
        <v>184</v>
      </c>
      <c r="C340" s="50" t="s">
        <v>724</v>
      </c>
      <c r="D340" s="50"/>
      <c r="E340" s="61">
        <f>E341</f>
        <v>7382</v>
      </c>
      <c r="F340" s="61">
        <f t="shared" ref="F340:G340" si="127">F341</f>
        <v>8030</v>
      </c>
      <c r="G340" s="61">
        <f t="shared" si="127"/>
        <v>8030</v>
      </c>
    </row>
    <row r="341" spans="1:7" ht="27" customHeight="1">
      <c r="A341" s="202" t="s">
        <v>725</v>
      </c>
      <c r="B341" s="197" t="s">
        <v>184</v>
      </c>
      <c r="C341" s="197" t="s">
        <v>724</v>
      </c>
      <c r="D341" s="197"/>
      <c r="E341" s="198">
        <f>E343+E344</f>
        <v>7382</v>
      </c>
      <c r="F341" s="198">
        <f t="shared" ref="F341:G341" si="128">F343+F344</f>
        <v>8030</v>
      </c>
      <c r="G341" s="198">
        <f t="shared" si="128"/>
        <v>8030</v>
      </c>
    </row>
    <row r="342" spans="1:7" ht="33.75" customHeight="1">
      <c r="A342" s="202" t="s">
        <v>1097</v>
      </c>
      <c r="B342" s="197" t="s">
        <v>184</v>
      </c>
      <c r="C342" s="197" t="s">
        <v>724</v>
      </c>
      <c r="D342" s="197" t="s">
        <v>1107</v>
      </c>
      <c r="E342" s="198">
        <f>E343+E344</f>
        <v>7382</v>
      </c>
      <c r="F342" s="198">
        <f t="shared" ref="F342:G342" si="129">F343+F344</f>
        <v>8030</v>
      </c>
      <c r="G342" s="198">
        <f t="shared" si="129"/>
        <v>8030</v>
      </c>
    </row>
    <row r="343" spans="1:7" ht="21" customHeight="1">
      <c r="A343" s="202" t="s">
        <v>946</v>
      </c>
      <c r="B343" s="197" t="s">
        <v>184</v>
      </c>
      <c r="C343" s="197" t="s">
        <v>724</v>
      </c>
      <c r="D343" s="197" t="s">
        <v>245</v>
      </c>
      <c r="E343" s="198">
        <v>7125</v>
      </c>
      <c r="F343" s="198">
        <v>7773</v>
      </c>
      <c r="G343" s="198">
        <v>7773</v>
      </c>
    </row>
    <row r="344" spans="1:7" ht="23.25" customHeight="1">
      <c r="A344" s="202" t="s">
        <v>246</v>
      </c>
      <c r="B344" s="197" t="s">
        <v>184</v>
      </c>
      <c r="C344" s="197" t="s">
        <v>724</v>
      </c>
      <c r="D344" s="197" t="s">
        <v>245</v>
      </c>
      <c r="E344" s="198">
        <v>257</v>
      </c>
      <c r="F344" s="198">
        <v>257</v>
      </c>
      <c r="G344" s="198">
        <v>257</v>
      </c>
    </row>
    <row r="345" spans="1:7" ht="35.25" customHeight="1">
      <c r="A345" s="34" t="s">
        <v>429</v>
      </c>
      <c r="B345" s="50" t="s">
        <v>184</v>
      </c>
      <c r="C345" s="50" t="s">
        <v>387</v>
      </c>
      <c r="D345" s="50"/>
      <c r="E345" s="61">
        <f>SUM(E346)</f>
        <v>2178</v>
      </c>
      <c r="F345" s="61">
        <f>SUM(F346)</f>
        <v>2178</v>
      </c>
      <c r="G345" s="61">
        <f>SUM(G346)</f>
        <v>2178</v>
      </c>
    </row>
    <row r="346" spans="1:7" ht="32.25" customHeight="1">
      <c r="A346" s="205" t="s">
        <v>334</v>
      </c>
      <c r="B346" s="197" t="s">
        <v>184</v>
      </c>
      <c r="C346" s="197" t="s">
        <v>538</v>
      </c>
      <c r="D346" s="197"/>
      <c r="E346" s="198">
        <f>SUM(E347,E350)</f>
        <v>2178</v>
      </c>
      <c r="F346" s="198">
        <f>SUM(F347,F350)</f>
        <v>2178</v>
      </c>
      <c r="G346" s="198">
        <f>SUM(G347,G350)</f>
        <v>2178</v>
      </c>
    </row>
    <row r="347" spans="1:7" ht="31.5" customHeight="1">
      <c r="A347" s="196" t="s">
        <v>322</v>
      </c>
      <c r="B347" s="197" t="s">
        <v>184</v>
      </c>
      <c r="C347" s="197" t="s">
        <v>539</v>
      </c>
      <c r="D347" s="197"/>
      <c r="E347" s="198">
        <f>SUM(E349)</f>
        <v>2138</v>
      </c>
      <c r="F347" s="198">
        <f t="shared" ref="F347:G347" si="130">SUM(F349)</f>
        <v>2138</v>
      </c>
      <c r="G347" s="198">
        <f t="shared" si="130"/>
        <v>2138</v>
      </c>
    </row>
    <row r="348" spans="1:7" ht="41.25" customHeight="1">
      <c r="A348" s="196" t="s">
        <v>1102</v>
      </c>
      <c r="B348" s="197" t="s">
        <v>184</v>
      </c>
      <c r="C348" s="197" t="s">
        <v>539</v>
      </c>
      <c r="D348" s="197" t="s">
        <v>1110</v>
      </c>
      <c r="E348" s="198">
        <f>E349</f>
        <v>2138</v>
      </c>
      <c r="F348" s="198">
        <f t="shared" ref="F348:G348" si="131">F349</f>
        <v>2138</v>
      </c>
      <c r="G348" s="198">
        <f t="shared" si="131"/>
        <v>2138</v>
      </c>
    </row>
    <row r="349" spans="1:7" ht="32.25" customHeight="1">
      <c r="A349" s="196" t="s">
        <v>324</v>
      </c>
      <c r="B349" s="197" t="s">
        <v>184</v>
      </c>
      <c r="C349" s="197" t="s">
        <v>539</v>
      </c>
      <c r="D349" s="197" t="s">
        <v>323</v>
      </c>
      <c r="E349" s="198">
        <v>2138</v>
      </c>
      <c r="F349" s="198">
        <v>2138</v>
      </c>
      <c r="G349" s="198">
        <v>2138</v>
      </c>
    </row>
    <row r="350" spans="1:7" ht="28.5" customHeight="1">
      <c r="A350" s="196" t="s">
        <v>296</v>
      </c>
      <c r="B350" s="197" t="s">
        <v>184</v>
      </c>
      <c r="C350" s="197" t="s">
        <v>540</v>
      </c>
      <c r="D350" s="197"/>
      <c r="E350" s="198">
        <f>SUM(E352)</f>
        <v>40</v>
      </c>
      <c r="F350" s="198">
        <f>SUM(F352)</f>
        <v>40</v>
      </c>
      <c r="G350" s="198">
        <f>SUM(G352)</f>
        <v>40</v>
      </c>
    </row>
    <row r="351" spans="1:7" ht="28.5" customHeight="1">
      <c r="A351" s="196" t="s">
        <v>1101</v>
      </c>
      <c r="B351" s="197" t="s">
        <v>184</v>
      </c>
      <c r="C351" s="197" t="s">
        <v>540</v>
      </c>
      <c r="D351" s="197" t="s">
        <v>1106</v>
      </c>
      <c r="E351" s="198">
        <f>E352</f>
        <v>40</v>
      </c>
      <c r="F351" s="198">
        <f t="shared" ref="F351:G351" si="132">F352</f>
        <v>40</v>
      </c>
      <c r="G351" s="198">
        <f t="shared" si="132"/>
        <v>40</v>
      </c>
    </row>
    <row r="352" spans="1:7" ht="33.75" customHeight="1">
      <c r="A352" s="196" t="s">
        <v>320</v>
      </c>
      <c r="B352" s="197" t="s">
        <v>184</v>
      </c>
      <c r="C352" s="197" t="s">
        <v>540</v>
      </c>
      <c r="D352" s="197" t="s">
        <v>319</v>
      </c>
      <c r="E352" s="198">
        <v>40</v>
      </c>
      <c r="F352" s="198">
        <v>40</v>
      </c>
      <c r="G352" s="198">
        <v>40</v>
      </c>
    </row>
    <row r="353" spans="1:7" ht="43.5" customHeight="1">
      <c r="A353" s="201" t="s">
        <v>1033</v>
      </c>
      <c r="B353" s="197" t="s">
        <v>184</v>
      </c>
      <c r="C353" s="197" t="s">
        <v>860</v>
      </c>
      <c r="D353" s="197"/>
      <c r="E353" s="61">
        <f>E355+E356</f>
        <v>2888.4</v>
      </c>
      <c r="F353" s="61">
        <f>F355+F356</f>
        <v>0</v>
      </c>
      <c r="G353" s="61">
        <f>G355+G356</f>
        <v>0</v>
      </c>
    </row>
    <row r="354" spans="1:7" ht="43.5" customHeight="1">
      <c r="A354" s="202" t="s">
        <v>1101</v>
      </c>
      <c r="B354" s="197" t="s">
        <v>184</v>
      </c>
      <c r="C354" s="197" t="s">
        <v>860</v>
      </c>
      <c r="D354" s="197" t="s">
        <v>1106</v>
      </c>
      <c r="E354" s="198">
        <f>E355+E356</f>
        <v>2888.4</v>
      </c>
      <c r="F354" s="61"/>
      <c r="G354" s="61"/>
    </row>
    <row r="355" spans="1:7" ht="32.25" customHeight="1">
      <c r="A355" s="196" t="s">
        <v>862</v>
      </c>
      <c r="B355" s="197" t="s">
        <v>184</v>
      </c>
      <c r="C355" s="197" t="s">
        <v>859</v>
      </c>
      <c r="D355" s="197" t="s">
        <v>319</v>
      </c>
      <c r="E355" s="198">
        <v>2887.4</v>
      </c>
      <c r="F355" s="198"/>
      <c r="G355" s="198"/>
    </row>
    <row r="356" spans="1:7" ht="35.25" customHeight="1">
      <c r="A356" s="196" t="s">
        <v>863</v>
      </c>
      <c r="B356" s="197" t="s">
        <v>184</v>
      </c>
      <c r="C356" s="197" t="s">
        <v>861</v>
      </c>
      <c r="D356" s="197" t="s">
        <v>319</v>
      </c>
      <c r="E356" s="198">
        <v>1</v>
      </c>
      <c r="F356" s="198"/>
      <c r="G356" s="198"/>
    </row>
    <row r="357" spans="1:7" ht="28.5" customHeight="1">
      <c r="A357" s="34" t="s">
        <v>211</v>
      </c>
      <c r="B357" s="50" t="s">
        <v>377</v>
      </c>
      <c r="C357" s="50"/>
      <c r="D357" s="50"/>
      <c r="E357" s="61">
        <f>SUM(E358,E364,E379,E386)</f>
        <v>46278.100000000006</v>
      </c>
      <c r="F357" s="61">
        <f t="shared" ref="F357:G357" si="133">SUM(F358,F364,F379,F386)</f>
        <v>46041.4</v>
      </c>
      <c r="G357" s="61">
        <f t="shared" si="133"/>
        <v>47263.7</v>
      </c>
    </row>
    <row r="358" spans="1:7" ht="39.75" customHeight="1">
      <c r="A358" s="206" t="s">
        <v>1059</v>
      </c>
      <c r="B358" s="50" t="s">
        <v>487</v>
      </c>
      <c r="C358" s="50"/>
      <c r="D358" s="50"/>
      <c r="E358" s="61">
        <f t="shared" ref="E358:G359" si="134">SUM(E359)</f>
        <v>11000</v>
      </c>
      <c r="F358" s="61">
        <f t="shared" si="134"/>
        <v>11000</v>
      </c>
      <c r="G358" s="61">
        <f t="shared" si="134"/>
        <v>11000</v>
      </c>
    </row>
    <row r="359" spans="1:7" ht="19.5" customHeight="1">
      <c r="A359" s="34" t="s">
        <v>363</v>
      </c>
      <c r="B359" s="50" t="s">
        <v>487</v>
      </c>
      <c r="C359" s="50"/>
      <c r="D359" s="50"/>
      <c r="E359" s="61">
        <f t="shared" si="134"/>
        <v>11000</v>
      </c>
      <c r="F359" s="61">
        <f t="shared" si="134"/>
        <v>11000</v>
      </c>
      <c r="G359" s="61">
        <f t="shared" si="134"/>
        <v>11000</v>
      </c>
    </row>
    <row r="360" spans="1:7" ht="30.75" customHeight="1">
      <c r="A360" s="205" t="s">
        <v>661</v>
      </c>
      <c r="B360" s="50" t="s">
        <v>487</v>
      </c>
      <c r="C360" s="197" t="s">
        <v>660</v>
      </c>
      <c r="D360" s="50"/>
      <c r="E360" s="61">
        <f>SUM(E361)</f>
        <v>11000</v>
      </c>
      <c r="F360" s="61">
        <f>F361</f>
        <v>11000</v>
      </c>
      <c r="G360" s="61">
        <f>G361</f>
        <v>11000</v>
      </c>
    </row>
    <row r="361" spans="1:7" ht="21" customHeight="1">
      <c r="A361" s="196" t="s">
        <v>437</v>
      </c>
      <c r="B361" s="197" t="s">
        <v>487</v>
      </c>
      <c r="C361" s="197" t="s">
        <v>659</v>
      </c>
      <c r="D361" s="197"/>
      <c r="E361" s="198">
        <f>SUM(E363)</f>
        <v>11000</v>
      </c>
      <c r="F361" s="198">
        <f>SUM(F363)</f>
        <v>11000</v>
      </c>
      <c r="G361" s="198">
        <f>SUM(G363)</f>
        <v>11000</v>
      </c>
    </row>
    <row r="362" spans="1:7" ht="21" customHeight="1">
      <c r="A362" s="196" t="s">
        <v>1108</v>
      </c>
      <c r="B362" s="197" t="s">
        <v>487</v>
      </c>
      <c r="C362" s="197" t="s">
        <v>659</v>
      </c>
      <c r="D362" s="197" t="s">
        <v>1109</v>
      </c>
      <c r="E362" s="198">
        <f>E363</f>
        <v>11000</v>
      </c>
      <c r="F362" s="198">
        <f t="shared" ref="F362:G362" si="135">F363</f>
        <v>11000</v>
      </c>
      <c r="G362" s="198">
        <f t="shared" si="135"/>
        <v>11000</v>
      </c>
    </row>
    <row r="363" spans="1:7" ht="28.5" customHeight="1">
      <c r="A363" s="196" t="s">
        <v>249</v>
      </c>
      <c r="B363" s="197" t="s">
        <v>487</v>
      </c>
      <c r="C363" s="197" t="s">
        <v>659</v>
      </c>
      <c r="D363" s="197" t="s">
        <v>248</v>
      </c>
      <c r="E363" s="198">
        <v>11000</v>
      </c>
      <c r="F363" s="198">
        <v>11000</v>
      </c>
      <c r="G363" s="198">
        <v>11000</v>
      </c>
    </row>
    <row r="364" spans="1:7" ht="27" customHeight="1">
      <c r="A364" s="34" t="s">
        <v>193</v>
      </c>
      <c r="B364" s="50" t="s">
        <v>179</v>
      </c>
      <c r="C364" s="50"/>
      <c r="D364" s="50"/>
      <c r="E364" s="61">
        <f>SUM(E365,E373)</f>
        <v>27278.100000000002</v>
      </c>
      <c r="F364" s="61">
        <f>SUM(F365,F373)</f>
        <v>26041.4</v>
      </c>
      <c r="G364" s="61">
        <f>SUM(G365,G373)</f>
        <v>27263.7</v>
      </c>
    </row>
    <row r="365" spans="1:7" ht="45" customHeight="1">
      <c r="A365" s="34" t="s">
        <v>1068</v>
      </c>
      <c r="B365" s="50" t="s">
        <v>179</v>
      </c>
      <c r="C365" s="50" t="s">
        <v>541</v>
      </c>
      <c r="D365" s="50"/>
      <c r="E365" s="61">
        <f>E366</f>
        <v>24390.9</v>
      </c>
      <c r="F365" s="61">
        <f>F366</f>
        <v>26041.4</v>
      </c>
      <c r="G365" s="61">
        <f>G366</f>
        <v>27263.7</v>
      </c>
    </row>
    <row r="366" spans="1:7" ht="44.25" customHeight="1">
      <c r="A366" s="196" t="s">
        <v>564</v>
      </c>
      <c r="B366" s="197" t="s">
        <v>179</v>
      </c>
      <c r="C366" s="197" t="s">
        <v>601</v>
      </c>
      <c r="D366" s="50"/>
      <c r="E366" s="61">
        <f>SUM(E367)+E370</f>
        <v>24390.9</v>
      </c>
      <c r="F366" s="61">
        <f>SUM(F367)+F370</f>
        <v>26041.4</v>
      </c>
      <c r="G366" s="61">
        <f>SUM(G367)+G370</f>
        <v>27263.7</v>
      </c>
    </row>
    <row r="367" spans="1:7" ht="30" customHeight="1">
      <c r="A367" s="196" t="s">
        <v>16</v>
      </c>
      <c r="B367" s="197" t="s">
        <v>179</v>
      </c>
      <c r="C367" s="197" t="s">
        <v>734</v>
      </c>
      <c r="D367" s="50"/>
      <c r="E367" s="61">
        <f>SUM(E369)</f>
        <v>2000</v>
      </c>
      <c r="F367" s="61">
        <f>SUM(F369)</f>
        <v>1000</v>
      </c>
      <c r="G367" s="61">
        <f>SUM(G369)</f>
        <v>1000</v>
      </c>
    </row>
    <row r="368" spans="1:7" ht="30" customHeight="1">
      <c r="A368" s="196" t="s">
        <v>1108</v>
      </c>
      <c r="B368" s="197" t="s">
        <v>179</v>
      </c>
      <c r="C368" s="197" t="s">
        <v>734</v>
      </c>
      <c r="D368" s="197" t="s">
        <v>1109</v>
      </c>
      <c r="E368" s="198">
        <f>E369</f>
        <v>2000</v>
      </c>
      <c r="F368" s="198">
        <f t="shared" ref="F368:G368" si="136">F369</f>
        <v>1000</v>
      </c>
      <c r="G368" s="198">
        <f t="shared" si="136"/>
        <v>1000</v>
      </c>
    </row>
    <row r="369" spans="1:7" ht="30.75" customHeight="1">
      <c r="A369" s="202" t="s">
        <v>252</v>
      </c>
      <c r="B369" s="197" t="s">
        <v>179</v>
      </c>
      <c r="C369" s="197" t="s">
        <v>734</v>
      </c>
      <c r="D369" s="197" t="s">
        <v>250</v>
      </c>
      <c r="E369" s="198">
        <v>2000</v>
      </c>
      <c r="F369" s="198">
        <v>1000</v>
      </c>
      <c r="G369" s="198">
        <v>1000</v>
      </c>
    </row>
    <row r="370" spans="1:7" ht="31.5" customHeight="1">
      <c r="A370" s="205" t="s">
        <v>721</v>
      </c>
      <c r="B370" s="199" t="s">
        <v>179</v>
      </c>
      <c r="C370" s="197" t="s">
        <v>878</v>
      </c>
      <c r="D370" s="197"/>
      <c r="E370" s="198">
        <f>E372</f>
        <v>22390.9</v>
      </c>
      <c r="F370" s="198">
        <f>F372</f>
        <v>25041.4</v>
      </c>
      <c r="G370" s="198">
        <f>G372</f>
        <v>26263.7</v>
      </c>
    </row>
    <row r="371" spans="1:7" ht="31.5" customHeight="1">
      <c r="A371" s="205" t="s">
        <v>1108</v>
      </c>
      <c r="B371" s="199" t="s">
        <v>179</v>
      </c>
      <c r="C371" s="197" t="s">
        <v>878</v>
      </c>
      <c r="D371" s="197" t="s">
        <v>1109</v>
      </c>
      <c r="E371" s="198">
        <f>E372</f>
        <v>22390.9</v>
      </c>
      <c r="F371" s="198">
        <f t="shared" ref="F371:G371" si="137">F372</f>
        <v>25041.4</v>
      </c>
      <c r="G371" s="198">
        <f t="shared" si="137"/>
        <v>26263.7</v>
      </c>
    </row>
    <row r="372" spans="1:7" ht="33" customHeight="1">
      <c r="A372" s="202" t="s">
        <v>252</v>
      </c>
      <c r="B372" s="199" t="s">
        <v>179</v>
      </c>
      <c r="C372" s="197" t="s">
        <v>878</v>
      </c>
      <c r="D372" s="197" t="s">
        <v>250</v>
      </c>
      <c r="E372" s="198">
        <v>22390.9</v>
      </c>
      <c r="F372" s="198">
        <v>25041.4</v>
      </c>
      <c r="G372" s="198">
        <v>26263.7</v>
      </c>
    </row>
    <row r="373" spans="1:7" ht="42" customHeight="1">
      <c r="A373" s="206" t="s">
        <v>1075</v>
      </c>
      <c r="B373" s="50" t="s">
        <v>179</v>
      </c>
      <c r="C373" s="50" t="s">
        <v>424</v>
      </c>
      <c r="D373" s="50"/>
      <c r="E373" s="61">
        <f>SUM(E374)</f>
        <v>2887.2</v>
      </c>
      <c r="F373" s="61">
        <f>F374</f>
        <v>0</v>
      </c>
      <c r="G373" s="61">
        <f>G374</f>
        <v>0</v>
      </c>
    </row>
    <row r="374" spans="1:7" ht="22.5" customHeight="1">
      <c r="A374" s="222" t="s">
        <v>15</v>
      </c>
      <c r="B374" s="197" t="s">
        <v>179</v>
      </c>
      <c r="C374" s="197" t="s">
        <v>542</v>
      </c>
      <c r="D374" s="197"/>
      <c r="E374" s="198">
        <f>SUM(E376)</f>
        <v>2887.2</v>
      </c>
      <c r="F374" s="210">
        <f>F376</f>
        <v>0</v>
      </c>
      <c r="G374" s="210">
        <f>G376</f>
        <v>0</v>
      </c>
    </row>
    <row r="375" spans="1:7" ht="32.25" customHeight="1">
      <c r="A375" s="205" t="s">
        <v>608</v>
      </c>
      <c r="B375" s="197" t="s">
        <v>179</v>
      </c>
      <c r="C375" s="197" t="s">
        <v>609</v>
      </c>
      <c r="D375" s="197"/>
      <c r="E375" s="198">
        <f>E376</f>
        <v>2887.2</v>
      </c>
      <c r="F375" s="62">
        <f>F376</f>
        <v>0</v>
      </c>
      <c r="G375" s="62">
        <f>G376</f>
        <v>0</v>
      </c>
    </row>
    <row r="376" spans="1:7" ht="57" customHeight="1">
      <c r="A376" s="196" t="s">
        <v>6</v>
      </c>
      <c r="B376" s="197" t="s">
        <v>179</v>
      </c>
      <c r="C376" s="197" t="s">
        <v>610</v>
      </c>
      <c r="D376" s="197"/>
      <c r="E376" s="198">
        <f>SUM(E378)</f>
        <v>2887.2</v>
      </c>
      <c r="F376" s="62">
        <f>F378</f>
        <v>0</v>
      </c>
      <c r="G376" s="62">
        <f>G378</f>
        <v>0</v>
      </c>
    </row>
    <row r="377" spans="1:7" ht="36" customHeight="1">
      <c r="A377" s="196" t="s">
        <v>1097</v>
      </c>
      <c r="B377" s="197" t="s">
        <v>179</v>
      </c>
      <c r="C377" s="197" t="s">
        <v>610</v>
      </c>
      <c r="D377" s="197" t="s">
        <v>1107</v>
      </c>
      <c r="E377" s="198">
        <f>E378</f>
        <v>2887.2</v>
      </c>
      <c r="F377" s="62"/>
      <c r="G377" s="62"/>
    </row>
    <row r="378" spans="1:7" ht="30" customHeight="1">
      <c r="A378" s="196" t="s">
        <v>246</v>
      </c>
      <c r="B378" s="197" t="s">
        <v>179</v>
      </c>
      <c r="C378" s="197" t="s">
        <v>610</v>
      </c>
      <c r="D378" s="197" t="s">
        <v>245</v>
      </c>
      <c r="E378" s="62">
        <v>2887.2</v>
      </c>
      <c r="F378" s="62"/>
      <c r="G378" s="62"/>
    </row>
    <row r="379" spans="1:7" ht="18.75" customHeight="1">
      <c r="A379" s="201" t="s">
        <v>192</v>
      </c>
      <c r="B379" s="50" t="s">
        <v>174</v>
      </c>
      <c r="C379" s="50"/>
      <c r="D379" s="50"/>
      <c r="E379" s="61">
        <f>SUM(E380)</f>
        <v>3000</v>
      </c>
      <c r="F379" s="215">
        <f t="shared" ref="F379:G382" si="138">F380</f>
        <v>3000</v>
      </c>
      <c r="G379" s="215">
        <f t="shared" si="138"/>
        <v>3000</v>
      </c>
    </row>
    <row r="380" spans="1:7" ht="39.75" customHeight="1">
      <c r="A380" s="206" t="s">
        <v>1069</v>
      </c>
      <c r="B380" s="50" t="s">
        <v>174</v>
      </c>
      <c r="C380" s="50" t="s">
        <v>424</v>
      </c>
      <c r="D380" s="197"/>
      <c r="E380" s="61">
        <f>SUM(E381)</f>
        <v>3000</v>
      </c>
      <c r="F380" s="215">
        <f t="shared" si="138"/>
        <v>3000</v>
      </c>
      <c r="G380" s="215">
        <f t="shared" si="138"/>
        <v>3000</v>
      </c>
    </row>
    <row r="381" spans="1:7" ht="18" customHeight="1">
      <c r="A381" s="205" t="s">
        <v>63</v>
      </c>
      <c r="B381" s="197" t="s">
        <v>174</v>
      </c>
      <c r="C381" s="197" t="s">
        <v>543</v>
      </c>
      <c r="D381" s="197"/>
      <c r="E381" s="198">
        <f>SUM(E383)</f>
        <v>3000</v>
      </c>
      <c r="F381" s="62">
        <f t="shared" si="138"/>
        <v>3000</v>
      </c>
      <c r="G381" s="62">
        <f t="shared" si="138"/>
        <v>3000</v>
      </c>
    </row>
    <row r="382" spans="1:7" ht="32.25" customHeight="1">
      <c r="A382" s="205" t="s">
        <v>608</v>
      </c>
      <c r="B382" s="197" t="s">
        <v>174</v>
      </c>
      <c r="C382" s="197" t="s">
        <v>611</v>
      </c>
      <c r="D382" s="197"/>
      <c r="E382" s="198">
        <f>SUM(E383)</f>
        <v>3000</v>
      </c>
      <c r="F382" s="62">
        <f t="shared" si="138"/>
        <v>3000</v>
      </c>
      <c r="G382" s="62">
        <f t="shared" si="138"/>
        <v>3000</v>
      </c>
    </row>
    <row r="383" spans="1:7" ht="54" customHeight="1">
      <c r="A383" s="196" t="s">
        <v>438</v>
      </c>
      <c r="B383" s="197" t="s">
        <v>174</v>
      </c>
      <c r="C383" s="197" t="s">
        <v>612</v>
      </c>
      <c r="D383" s="50"/>
      <c r="E383" s="198">
        <f>SUM(E385)</f>
        <v>3000</v>
      </c>
      <c r="F383" s="62">
        <f>F385</f>
        <v>3000</v>
      </c>
      <c r="G383" s="62">
        <f>G385</f>
        <v>3000</v>
      </c>
    </row>
    <row r="384" spans="1:7" ht="21.75" customHeight="1">
      <c r="A384" s="196" t="s">
        <v>1108</v>
      </c>
      <c r="B384" s="197" t="s">
        <v>174</v>
      </c>
      <c r="C384" s="197" t="s">
        <v>612</v>
      </c>
      <c r="D384" s="197" t="s">
        <v>1109</v>
      </c>
      <c r="E384" s="198">
        <f>E385</f>
        <v>3000</v>
      </c>
      <c r="F384" s="198">
        <f t="shared" ref="F384:G384" si="139">F385</f>
        <v>3000</v>
      </c>
      <c r="G384" s="198">
        <f t="shared" si="139"/>
        <v>3000</v>
      </c>
    </row>
    <row r="385" spans="1:7" ht="33" customHeight="1">
      <c r="A385" s="196" t="s">
        <v>246</v>
      </c>
      <c r="B385" s="197" t="s">
        <v>174</v>
      </c>
      <c r="C385" s="197" t="s">
        <v>612</v>
      </c>
      <c r="D385" s="197" t="s">
        <v>248</v>
      </c>
      <c r="E385" s="62">
        <v>3000</v>
      </c>
      <c r="F385" s="62">
        <v>3000</v>
      </c>
      <c r="G385" s="62">
        <v>3000</v>
      </c>
    </row>
    <row r="386" spans="1:7" ht="24" customHeight="1">
      <c r="A386" s="34" t="s">
        <v>140</v>
      </c>
      <c r="B386" s="50" t="s">
        <v>505</v>
      </c>
      <c r="C386" s="50"/>
      <c r="D386" s="50"/>
      <c r="E386" s="61">
        <f>E387</f>
        <v>5000</v>
      </c>
      <c r="F386" s="61">
        <f>F387</f>
        <v>6000</v>
      </c>
      <c r="G386" s="61">
        <f>G387</f>
        <v>6000</v>
      </c>
    </row>
    <row r="387" spans="1:7" ht="33" customHeight="1">
      <c r="A387" s="206" t="s">
        <v>1028</v>
      </c>
      <c r="B387" s="50" t="s">
        <v>505</v>
      </c>
      <c r="C387" s="50" t="s">
        <v>411</v>
      </c>
      <c r="D387" s="50"/>
      <c r="E387" s="61">
        <f>SUM(E389,E394,E399,E403)</f>
        <v>5000</v>
      </c>
      <c r="F387" s="61">
        <f>SUM(F389,F394,F399,F403)</f>
        <v>6000</v>
      </c>
      <c r="G387" s="61">
        <f>SUM(G389,G394,G399,G403)</f>
        <v>6000</v>
      </c>
    </row>
    <row r="388" spans="1:7" ht="24" customHeight="1">
      <c r="A388" s="205" t="s">
        <v>662</v>
      </c>
      <c r="B388" s="197" t="s">
        <v>505</v>
      </c>
      <c r="C388" s="197" t="s">
        <v>603</v>
      </c>
      <c r="D388" s="50"/>
      <c r="E388" s="61">
        <f>E389+E394</f>
        <v>4800</v>
      </c>
      <c r="F388" s="61">
        <f t="shared" ref="F388:G388" si="140">F389+F394</f>
        <v>5800</v>
      </c>
      <c r="G388" s="61">
        <f t="shared" si="140"/>
        <v>5800</v>
      </c>
    </row>
    <row r="389" spans="1:7" ht="19.5" customHeight="1">
      <c r="A389" s="205" t="s">
        <v>426</v>
      </c>
      <c r="B389" s="197" t="s">
        <v>505</v>
      </c>
      <c r="C389" s="197" t="s">
        <v>604</v>
      </c>
      <c r="D389" s="50"/>
      <c r="E389" s="61">
        <f>SUM(E391)+E393</f>
        <v>300</v>
      </c>
      <c r="F389" s="61">
        <f t="shared" ref="F389:G389" si="141">SUM(F391)+F393</f>
        <v>800</v>
      </c>
      <c r="G389" s="61">
        <f t="shared" si="141"/>
        <v>800</v>
      </c>
    </row>
    <row r="390" spans="1:7" ht="30" customHeight="1">
      <c r="A390" s="205" t="s">
        <v>1103</v>
      </c>
      <c r="B390" s="197" t="s">
        <v>505</v>
      </c>
      <c r="C390" s="197" t="s">
        <v>604</v>
      </c>
      <c r="D390" s="197" t="s">
        <v>1106</v>
      </c>
      <c r="E390" s="198">
        <f>E391</f>
        <v>200</v>
      </c>
      <c r="F390" s="198">
        <f t="shared" ref="F390:G390" si="142">F391</f>
        <v>700</v>
      </c>
      <c r="G390" s="198">
        <f t="shared" si="142"/>
        <v>700</v>
      </c>
    </row>
    <row r="391" spans="1:7" ht="30" customHeight="1">
      <c r="A391" s="202" t="s">
        <v>320</v>
      </c>
      <c r="B391" s="197" t="s">
        <v>505</v>
      </c>
      <c r="C391" s="197" t="s">
        <v>604</v>
      </c>
      <c r="D391" s="197" t="s">
        <v>319</v>
      </c>
      <c r="E391" s="198">
        <v>200</v>
      </c>
      <c r="F391" s="198">
        <v>700</v>
      </c>
      <c r="G391" s="198">
        <v>700</v>
      </c>
    </row>
    <row r="392" spans="1:7" ht="24.75" customHeight="1">
      <c r="A392" s="202" t="s">
        <v>1108</v>
      </c>
      <c r="B392" s="197" t="s">
        <v>505</v>
      </c>
      <c r="C392" s="197" t="s">
        <v>604</v>
      </c>
      <c r="D392" s="197" t="s">
        <v>1109</v>
      </c>
      <c r="E392" s="198">
        <v>100</v>
      </c>
      <c r="F392" s="198">
        <v>100</v>
      </c>
      <c r="G392" s="198">
        <v>100</v>
      </c>
    </row>
    <row r="393" spans="1:7" ht="19.5" customHeight="1">
      <c r="A393" s="208" t="s">
        <v>443</v>
      </c>
      <c r="B393" s="197" t="s">
        <v>505</v>
      </c>
      <c r="C393" s="197" t="s">
        <v>604</v>
      </c>
      <c r="D393" s="197" t="s">
        <v>463</v>
      </c>
      <c r="E393" s="198">
        <v>100</v>
      </c>
      <c r="F393" s="198">
        <v>100</v>
      </c>
      <c r="G393" s="198">
        <v>100</v>
      </c>
    </row>
    <row r="394" spans="1:7" ht="30.75" customHeight="1">
      <c r="A394" s="196" t="s">
        <v>427</v>
      </c>
      <c r="B394" s="197" t="s">
        <v>505</v>
      </c>
      <c r="C394" s="197" t="s">
        <v>964</v>
      </c>
      <c r="D394" s="50"/>
      <c r="E394" s="61">
        <f>E396+E398</f>
        <v>4500</v>
      </c>
      <c r="F394" s="61">
        <f t="shared" ref="F394:G394" si="143">F396+F398</f>
        <v>5000</v>
      </c>
      <c r="G394" s="61">
        <f t="shared" si="143"/>
        <v>5000</v>
      </c>
    </row>
    <row r="395" spans="1:7" ht="30.75" customHeight="1">
      <c r="A395" s="196" t="s">
        <v>1103</v>
      </c>
      <c r="B395" s="197" t="s">
        <v>505</v>
      </c>
      <c r="C395" s="197" t="s">
        <v>605</v>
      </c>
      <c r="D395" s="197" t="s">
        <v>1106</v>
      </c>
      <c r="E395" s="198">
        <f>E396</f>
        <v>500</v>
      </c>
      <c r="F395" s="198">
        <f t="shared" ref="F395:G395" si="144">F396</f>
        <v>1000</v>
      </c>
      <c r="G395" s="198">
        <f t="shared" si="144"/>
        <v>1000</v>
      </c>
    </row>
    <row r="396" spans="1:7" ht="36.75" customHeight="1">
      <c r="A396" s="202" t="s">
        <v>320</v>
      </c>
      <c r="B396" s="197" t="s">
        <v>505</v>
      </c>
      <c r="C396" s="197" t="s">
        <v>605</v>
      </c>
      <c r="D396" s="197" t="s">
        <v>319</v>
      </c>
      <c r="E396" s="198">
        <v>500</v>
      </c>
      <c r="F396" s="198">
        <v>1000</v>
      </c>
      <c r="G396" s="198">
        <v>1000</v>
      </c>
    </row>
    <row r="397" spans="1:7" ht="29.25" customHeight="1">
      <c r="A397" s="202" t="s">
        <v>1108</v>
      </c>
      <c r="B397" s="197" t="s">
        <v>505</v>
      </c>
      <c r="C397" s="197" t="s">
        <v>605</v>
      </c>
      <c r="D397" s="197" t="s">
        <v>1109</v>
      </c>
      <c r="E397" s="198">
        <f>E398</f>
        <v>4000</v>
      </c>
      <c r="F397" s="198">
        <f t="shared" ref="F397:G397" si="145">F398</f>
        <v>4000</v>
      </c>
      <c r="G397" s="198">
        <f t="shared" si="145"/>
        <v>4000</v>
      </c>
    </row>
    <row r="398" spans="1:7" ht="18.75" customHeight="1">
      <c r="A398" s="208" t="s">
        <v>443</v>
      </c>
      <c r="B398" s="197" t="s">
        <v>505</v>
      </c>
      <c r="C398" s="197" t="s">
        <v>605</v>
      </c>
      <c r="D398" s="197" t="s">
        <v>463</v>
      </c>
      <c r="E398" s="198">
        <v>4000</v>
      </c>
      <c r="F398" s="198">
        <v>4000</v>
      </c>
      <c r="G398" s="198">
        <v>4000</v>
      </c>
    </row>
    <row r="399" spans="1:7" ht="33" customHeight="1">
      <c r="A399" s="205" t="s">
        <v>663</v>
      </c>
      <c r="B399" s="197" t="s">
        <v>505</v>
      </c>
      <c r="C399" s="197" t="s">
        <v>665</v>
      </c>
      <c r="D399" s="197"/>
      <c r="E399" s="61">
        <v>100</v>
      </c>
      <c r="F399" s="61">
        <v>100</v>
      </c>
      <c r="G399" s="61">
        <v>100</v>
      </c>
    </row>
    <row r="400" spans="1:7" ht="20.25" customHeight="1">
      <c r="A400" s="196" t="s">
        <v>664</v>
      </c>
      <c r="B400" s="197" t="s">
        <v>505</v>
      </c>
      <c r="C400" s="197" t="s">
        <v>666</v>
      </c>
      <c r="D400" s="197"/>
      <c r="E400" s="198">
        <v>100</v>
      </c>
      <c r="F400" s="198">
        <v>100</v>
      </c>
      <c r="G400" s="198">
        <v>100</v>
      </c>
    </row>
    <row r="401" spans="1:7" ht="36" customHeight="1">
      <c r="A401" s="196" t="s">
        <v>1101</v>
      </c>
      <c r="B401" s="197" t="s">
        <v>505</v>
      </c>
      <c r="C401" s="197" t="s">
        <v>666</v>
      </c>
      <c r="D401" s="197" t="s">
        <v>1106</v>
      </c>
      <c r="E401" s="198">
        <v>100</v>
      </c>
      <c r="F401" s="198"/>
      <c r="G401" s="198"/>
    </row>
    <row r="402" spans="1:7" ht="27.75" customHeight="1">
      <c r="A402" s="202" t="s">
        <v>320</v>
      </c>
      <c r="B402" s="197" t="s">
        <v>505</v>
      </c>
      <c r="C402" s="197" t="s">
        <v>666</v>
      </c>
      <c r="D402" s="197" t="s">
        <v>319</v>
      </c>
      <c r="E402" s="198">
        <v>100</v>
      </c>
      <c r="F402" s="198">
        <v>100</v>
      </c>
      <c r="G402" s="198">
        <v>100</v>
      </c>
    </row>
    <row r="403" spans="1:7" ht="16.5" customHeight="1">
      <c r="A403" s="196" t="s">
        <v>868</v>
      </c>
      <c r="B403" s="50" t="s">
        <v>505</v>
      </c>
      <c r="C403" s="50" t="s">
        <v>867</v>
      </c>
      <c r="D403" s="50"/>
      <c r="E403" s="61">
        <f>E405</f>
        <v>100</v>
      </c>
      <c r="F403" s="61">
        <f>F405</f>
        <v>100</v>
      </c>
      <c r="G403" s="61">
        <f>G405</f>
        <v>100</v>
      </c>
    </row>
    <row r="404" spans="1:7" ht="34.5" customHeight="1">
      <c r="A404" s="196" t="s">
        <v>1103</v>
      </c>
      <c r="B404" s="197" t="s">
        <v>505</v>
      </c>
      <c r="C404" s="197" t="s">
        <v>867</v>
      </c>
      <c r="D404" s="197" t="s">
        <v>1106</v>
      </c>
      <c r="E404" s="198">
        <f>E405</f>
        <v>100</v>
      </c>
      <c r="F404" s="198">
        <f t="shared" ref="F404:G404" si="146">F405</f>
        <v>100</v>
      </c>
      <c r="G404" s="198">
        <f t="shared" si="146"/>
        <v>100</v>
      </c>
    </row>
    <row r="405" spans="1:7" ht="16.5" customHeight="1">
      <c r="A405" s="202" t="s">
        <v>320</v>
      </c>
      <c r="B405" s="197" t="s">
        <v>505</v>
      </c>
      <c r="C405" s="197" t="s">
        <v>867</v>
      </c>
      <c r="D405" s="197" t="s">
        <v>319</v>
      </c>
      <c r="E405" s="198">
        <v>100</v>
      </c>
      <c r="F405" s="198">
        <v>100</v>
      </c>
      <c r="G405" s="198">
        <v>100</v>
      </c>
    </row>
    <row r="406" spans="1:7" ht="29.25" customHeight="1">
      <c r="A406" s="34" t="s">
        <v>270</v>
      </c>
      <c r="B406" s="50" t="s">
        <v>177</v>
      </c>
      <c r="C406" s="50"/>
      <c r="D406" s="50"/>
      <c r="E406" s="61">
        <f>SUM(E407)+E423</f>
        <v>15970</v>
      </c>
      <c r="F406" s="61">
        <f>SUM(F407)+F423</f>
        <v>16786</v>
      </c>
      <c r="G406" s="61">
        <f>SUM(G407)+G423</f>
        <v>16786</v>
      </c>
    </row>
    <row r="407" spans="1:7" ht="15.75" customHeight="1">
      <c r="A407" s="34" t="s">
        <v>178</v>
      </c>
      <c r="B407" s="50" t="s">
        <v>510</v>
      </c>
      <c r="C407" s="50"/>
      <c r="D407" s="50"/>
      <c r="E407" s="61">
        <f>SUM(E408)</f>
        <v>15970</v>
      </c>
      <c r="F407" s="61">
        <f>SUM(F408)</f>
        <v>16786</v>
      </c>
      <c r="G407" s="61">
        <f>SUM(G408)</f>
        <v>16786</v>
      </c>
    </row>
    <row r="408" spans="1:7" ht="53.25" customHeight="1">
      <c r="A408" s="206" t="s">
        <v>1030</v>
      </c>
      <c r="B408" s="50" t="s">
        <v>510</v>
      </c>
      <c r="C408" s="50" t="s">
        <v>544</v>
      </c>
      <c r="D408" s="50"/>
      <c r="E408" s="61">
        <f>E409</f>
        <v>15970</v>
      </c>
      <c r="F408" s="61">
        <f t="shared" ref="F408:G408" si="147">F409</f>
        <v>16786</v>
      </c>
      <c r="G408" s="61">
        <f t="shared" si="147"/>
        <v>16786</v>
      </c>
    </row>
    <row r="409" spans="1:7" ht="29.25" customHeight="1">
      <c r="A409" s="205" t="s">
        <v>606</v>
      </c>
      <c r="B409" s="197" t="s">
        <v>510</v>
      </c>
      <c r="C409" s="197" t="s">
        <v>636</v>
      </c>
      <c r="D409" s="50"/>
      <c r="E409" s="61">
        <f>SUM(E412,E415,E416)</f>
        <v>15970</v>
      </c>
      <c r="F409" s="61">
        <f>SUM(F412,F415,F416)</f>
        <v>16786</v>
      </c>
      <c r="G409" s="61">
        <f>SUM(G412,G415,G416)</f>
        <v>16786</v>
      </c>
    </row>
    <row r="410" spans="1:7" ht="18" customHeight="1">
      <c r="A410" s="196" t="s">
        <v>646</v>
      </c>
      <c r="B410" s="197" t="s">
        <v>510</v>
      </c>
      <c r="C410" s="197" t="s">
        <v>637</v>
      </c>
      <c r="D410" s="197"/>
      <c r="E410" s="198">
        <f>SUM(E412,E411)</f>
        <v>3600</v>
      </c>
      <c r="F410" s="198">
        <f>SUM(F412,F411)</f>
        <v>3520</v>
      </c>
      <c r="G410" s="198">
        <f t="shared" ref="G410" si="148">SUM(G412,G411)</f>
        <v>3520</v>
      </c>
    </row>
    <row r="411" spans="1:7" ht="31.5" customHeight="1">
      <c r="A411" s="202" t="s">
        <v>1103</v>
      </c>
      <c r="B411" s="197" t="s">
        <v>510</v>
      </c>
      <c r="C411" s="197" t="s">
        <v>637</v>
      </c>
      <c r="D411" s="197" t="s">
        <v>1106</v>
      </c>
      <c r="E411" s="198">
        <f>E412</f>
        <v>1800</v>
      </c>
      <c r="F411" s="198">
        <f>F412</f>
        <v>1760</v>
      </c>
      <c r="G411" s="198">
        <f>G412</f>
        <v>1760</v>
      </c>
    </row>
    <row r="412" spans="1:7" ht="18" customHeight="1">
      <c r="A412" s="202" t="s">
        <v>320</v>
      </c>
      <c r="B412" s="197" t="s">
        <v>510</v>
      </c>
      <c r="C412" s="197" t="s">
        <v>637</v>
      </c>
      <c r="D412" s="197" t="s">
        <v>319</v>
      </c>
      <c r="E412" s="198">
        <v>1800</v>
      </c>
      <c r="F412" s="198">
        <v>1760</v>
      </c>
      <c r="G412" s="198">
        <v>1760</v>
      </c>
    </row>
    <row r="413" spans="1:7" ht="22.5" customHeight="1">
      <c r="A413" s="196" t="s">
        <v>645</v>
      </c>
      <c r="B413" s="197" t="s">
        <v>510</v>
      </c>
      <c r="C413" s="197" t="s">
        <v>638</v>
      </c>
      <c r="D413" s="197"/>
      <c r="E413" s="198">
        <f>SUM(E415:E415)</f>
        <v>1000</v>
      </c>
      <c r="F413" s="198">
        <f>SUM(F415:F415)</f>
        <v>1000</v>
      </c>
      <c r="G413" s="198">
        <f>SUM(G415:G415)</f>
        <v>1000</v>
      </c>
    </row>
    <row r="414" spans="1:7" ht="32.25" customHeight="1">
      <c r="A414" s="196" t="s">
        <v>1097</v>
      </c>
      <c r="B414" s="197" t="s">
        <v>510</v>
      </c>
      <c r="C414" s="197" t="s">
        <v>636</v>
      </c>
      <c r="D414" s="197" t="s">
        <v>1107</v>
      </c>
      <c r="E414" s="198">
        <f>E415</f>
        <v>1000</v>
      </c>
      <c r="F414" s="198">
        <f t="shared" ref="F414:G414" si="149">F415</f>
        <v>1000</v>
      </c>
      <c r="G414" s="198">
        <f t="shared" si="149"/>
        <v>1000</v>
      </c>
    </row>
    <row r="415" spans="1:7" ht="21.75" customHeight="1">
      <c r="A415" s="196" t="s">
        <v>644</v>
      </c>
      <c r="B415" s="199" t="s">
        <v>510</v>
      </c>
      <c r="C415" s="197" t="s">
        <v>638</v>
      </c>
      <c r="D415" s="197" t="s">
        <v>642</v>
      </c>
      <c r="E415" s="198">
        <v>1000</v>
      </c>
      <c r="F415" s="198">
        <v>1000</v>
      </c>
      <c r="G415" s="198">
        <v>1000</v>
      </c>
    </row>
    <row r="416" spans="1:7" ht="21" customHeight="1">
      <c r="A416" s="196" t="s">
        <v>651</v>
      </c>
      <c r="B416" s="197" t="s">
        <v>510</v>
      </c>
      <c r="C416" s="197" t="s">
        <v>639</v>
      </c>
      <c r="D416" s="197"/>
      <c r="E416" s="198">
        <f>SUM(E418:E420)</f>
        <v>13170</v>
      </c>
      <c r="F416" s="198">
        <f>SUM(F418:F420)</f>
        <v>14026</v>
      </c>
      <c r="G416" s="198">
        <f>SUM(G418:G420)</f>
        <v>14026</v>
      </c>
    </row>
    <row r="417" spans="1:7" ht="38.25" customHeight="1">
      <c r="A417" s="196" t="s">
        <v>1097</v>
      </c>
      <c r="B417" s="197" t="s">
        <v>510</v>
      </c>
      <c r="C417" s="197" t="s">
        <v>636</v>
      </c>
      <c r="D417" s="197" t="s">
        <v>1107</v>
      </c>
      <c r="E417" s="198">
        <f>E418+E419+E420</f>
        <v>13170</v>
      </c>
      <c r="F417" s="198">
        <f t="shared" ref="F417:G417" si="150">F418+F419+F420</f>
        <v>14026</v>
      </c>
      <c r="G417" s="198">
        <f t="shared" si="150"/>
        <v>14026</v>
      </c>
    </row>
    <row r="418" spans="1:7" ht="23.25" customHeight="1">
      <c r="A418" s="196" t="s">
        <v>950</v>
      </c>
      <c r="B418" s="197" t="s">
        <v>510</v>
      </c>
      <c r="C418" s="197" t="s">
        <v>639</v>
      </c>
      <c r="D418" s="197" t="s">
        <v>642</v>
      </c>
      <c r="E418" s="198">
        <v>11870</v>
      </c>
      <c r="F418" s="198">
        <v>12949</v>
      </c>
      <c r="G418" s="198">
        <v>12949</v>
      </c>
    </row>
    <row r="419" spans="1:7" ht="21.75" customHeight="1">
      <c r="A419" s="196" t="s">
        <v>644</v>
      </c>
      <c r="B419" s="197" t="s">
        <v>510</v>
      </c>
      <c r="C419" s="197" t="s">
        <v>949</v>
      </c>
      <c r="D419" s="197" t="s">
        <v>642</v>
      </c>
      <c r="E419" s="198">
        <v>800</v>
      </c>
      <c r="F419" s="198">
        <v>577</v>
      </c>
      <c r="G419" s="198">
        <v>577</v>
      </c>
    </row>
    <row r="420" spans="1:7" ht="21" customHeight="1">
      <c r="A420" s="196" t="s">
        <v>733</v>
      </c>
      <c r="B420" s="197" t="s">
        <v>510</v>
      </c>
      <c r="C420" s="197" t="s">
        <v>732</v>
      </c>
      <c r="D420" s="197" t="s">
        <v>642</v>
      </c>
      <c r="E420" s="198">
        <v>500</v>
      </c>
      <c r="F420" s="198">
        <v>500</v>
      </c>
      <c r="G420" s="198">
        <v>500</v>
      </c>
    </row>
    <row r="421" spans="1:7" ht="57" hidden="1" customHeight="1">
      <c r="A421" s="34" t="s">
        <v>1036</v>
      </c>
      <c r="B421" s="197" t="s">
        <v>866</v>
      </c>
      <c r="C421" s="197" t="s">
        <v>687</v>
      </c>
      <c r="D421" s="197"/>
      <c r="E421" s="198">
        <f>E423</f>
        <v>0</v>
      </c>
      <c r="F421" s="198">
        <f>F423</f>
        <v>0</v>
      </c>
      <c r="G421" s="198">
        <f>G423</f>
        <v>0</v>
      </c>
    </row>
    <row r="422" spans="1:7" ht="30" hidden="1" customHeight="1">
      <c r="A422" s="196" t="s">
        <v>1101</v>
      </c>
      <c r="B422" s="197" t="s">
        <v>866</v>
      </c>
      <c r="C422" s="197" t="s">
        <v>687</v>
      </c>
      <c r="D422" s="197" t="s">
        <v>1106</v>
      </c>
      <c r="E422" s="198">
        <f>E423</f>
        <v>0</v>
      </c>
      <c r="F422" s="198">
        <f t="shared" ref="F422:G422" si="151">F423</f>
        <v>0</v>
      </c>
      <c r="G422" s="198">
        <f t="shared" si="151"/>
        <v>0</v>
      </c>
    </row>
    <row r="423" spans="1:7" ht="28.5" hidden="1" customHeight="1">
      <c r="A423" s="202" t="s">
        <v>354</v>
      </c>
      <c r="B423" s="197" t="s">
        <v>866</v>
      </c>
      <c r="C423" s="197" t="s">
        <v>687</v>
      </c>
      <c r="D423" s="197" t="s">
        <v>319</v>
      </c>
      <c r="E423" s="198">
        <v>0</v>
      </c>
      <c r="F423" s="198">
        <v>0</v>
      </c>
      <c r="G423" s="198">
        <v>0</v>
      </c>
    </row>
    <row r="424" spans="1:7" ht="18" customHeight="1">
      <c r="A424" s="34" t="s">
        <v>271</v>
      </c>
      <c r="B424" s="50" t="s">
        <v>272</v>
      </c>
      <c r="C424" s="50"/>
      <c r="D424" s="50"/>
      <c r="E424" s="61">
        <f>SUM(E425)</f>
        <v>5000</v>
      </c>
      <c r="F424" s="61">
        <f>SUM(F425)</f>
        <v>5000</v>
      </c>
      <c r="G424" s="61">
        <f>SUM(G425)</f>
        <v>5000</v>
      </c>
    </row>
    <row r="425" spans="1:7" ht="19.5" customHeight="1">
      <c r="A425" s="34" t="s">
        <v>457</v>
      </c>
      <c r="B425" s="50" t="s">
        <v>508</v>
      </c>
      <c r="C425" s="50"/>
      <c r="D425" s="50"/>
      <c r="E425" s="61">
        <f>SUM(E427)</f>
        <v>5000</v>
      </c>
      <c r="F425" s="61">
        <f>SUM(F427)</f>
        <v>5000</v>
      </c>
      <c r="G425" s="61">
        <f>SUM(G427)</f>
        <v>5000</v>
      </c>
    </row>
    <row r="426" spans="1:7" ht="24.75" customHeight="1">
      <c r="A426" s="196" t="s">
        <v>19</v>
      </c>
      <c r="B426" s="197" t="s">
        <v>508</v>
      </c>
      <c r="C426" s="197" t="s">
        <v>397</v>
      </c>
      <c r="D426" s="197"/>
      <c r="E426" s="198">
        <f t="shared" ref="E426:G427" si="152">SUM(E427)</f>
        <v>5000</v>
      </c>
      <c r="F426" s="198">
        <f t="shared" si="152"/>
        <v>5000</v>
      </c>
      <c r="G426" s="198">
        <f t="shared" si="152"/>
        <v>5000</v>
      </c>
    </row>
    <row r="427" spans="1:7" ht="18.75" customHeight="1">
      <c r="A427" s="196" t="s">
        <v>300</v>
      </c>
      <c r="B427" s="197" t="s">
        <v>508</v>
      </c>
      <c r="C427" s="197" t="s">
        <v>545</v>
      </c>
      <c r="D427" s="197"/>
      <c r="E427" s="198">
        <f t="shared" si="152"/>
        <v>5000</v>
      </c>
      <c r="F427" s="198">
        <f t="shared" si="152"/>
        <v>5000</v>
      </c>
      <c r="G427" s="198">
        <f t="shared" si="152"/>
        <v>5000</v>
      </c>
    </row>
    <row r="428" spans="1:7" ht="25.5" customHeight="1">
      <c r="A428" s="196" t="s">
        <v>332</v>
      </c>
      <c r="B428" s="197" t="s">
        <v>508</v>
      </c>
      <c r="C428" s="197" t="s">
        <v>546</v>
      </c>
      <c r="D428" s="197"/>
      <c r="E428" s="198">
        <f>SUM(E430)</f>
        <v>5000</v>
      </c>
      <c r="F428" s="198">
        <f>SUM(F430)</f>
        <v>5000</v>
      </c>
      <c r="G428" s="198">
        <f>SUM(G430)</f>
        <v>5000</v>
      </c>
    </row>
    <row r="429" spans="1:7" ht="25.5" customHeight="1">
      <c r="A429" s="196" t="s">
        <v>1098</v>
      </c>
      <c r="B429" s="197" t="s">
        <v>508</v>
      </c>
      <c r="C429" s="197" t="s">
        <v>546</v>
      </c>
      <c r="D429" s="197" t="s">
        <v>1099</v>
      </c>
      <c r="E429" s="198">
        <f>E430</f>
        <v>5000</v>
      </c>
      <c r="F429" s="198">
        <f t="shared" ref="F429:G429" si="153">F430</f>
        <v>5000</v>
      </c>
      <c r="G429" s="198">
        <f t="shared" si="153"/>
        <v>5000</v>
      </c>
    </row>
    <row r="430" spans="1:7" ht="53.25" customHeight="1">
      <c r="A430" s="196" t="s">
        <v>1100</v>
      </c>
      <c r="B430" s="197" t="s">
        <v>508</v>
      </c>
      <c r="C430" s="197" t="s">
        <v>546</v>
      </c>
      <c r="D430" s="197" t="s">
        <v>162</v>
      </c>
      <c r="E430" s="198">
        <v>5000</v>
      </c>
      <c r="F430" s="198">
        <v>5000</v>
      </c>
      <c r="G430" s="198">
        <v>5000</v>
      </c>
    </row>
    <row r="431" spans="1:7" ht="23.25" hidden="1" customHeight="1">
      <c r="A431" s="34" t="s">
        <v>273</v>
      </c>
      <c r="B431" s="50" t="s">
        <v>506</v>
      </c>
      <c r="C431" s="50"/>
      <c r="D431" s="50"/>
      <c r="E431" s="61">
        <f>SUM(E432)</f>
        <v>0</v>
      </c>
      <c r="F431" s="61">
        <f>SUM(F432)</f>
        <v>0</v>
      </c>
      <c r="G431" s="61">
        <f>SUM(G432)</f>
        <v>0</v>
      </c>
    </row>
    <row r="432" spans="1:7" ht="25.5" hidden="1">
      <c r="A432" s="206" t="s">
        <v>185</v>
      </c>
      <c r="B432" s="50" t="s">
        <v>507</v>
      </c>
      <c r="C432" s="50"/>
      <c r="D432" s="50"/>
      <c r="E432" s="61">
        <f>SUM(E435)</f>
        <v>0</v>
      </c>
      <c r="F432" s="61">
        <f>SUM(F435)</f>
        <v>0</v>
      </c>
      <c r="G432" s="61">
        <f>SUM(G435)</f>
        <v>0</v>
      </c>
    </row>
    <row r="433" spans="1:7" hidden="1">
      <c r="A433" s="196" t="s">
        <v>19</v>
      </c>
      <c r="B433" s="197" t="s">
        <v>507</v>
      </c>
      <c r="C433" s="197" t="s">
        <v>397</v>
      </c>
      <c r="D433" s="197"/>
      <c r="E433" s="198">
        <f t="shared" ref="E433:G435" si="154">SUM(E434)</f>
        <v>0</v>
      </c>
      <c r="F433" s="198">
        <f t="shared" si="154"/>
        <v>0</v>
      </c>
      <c r="G433" s="198">
        <f t="shared" si="154"/>
        <v>0</v>
      </c>
    </row>
    <row r="434" spans="1:7" hidden="1">
      <c r="A434" s="205" t="s">
        <v>449</v>
      </c>
      <c r="B434" s="197" t="s">
        <v>507</v>
      </c>
      <c r="C434" s="197" t="s">
        <v>547</v>
      </c>
      <c r="D434" s="197"/>
      <c r="E434" s="198">
        <f t="shared" si="154"/>
        <v>0</v>
      </c>
      <c r="F434" s="198">
        <f t="shared" si="154"/>
        <v>0</v>
      </c>
      <c r="G434" s="198">
        <f t="shared" si="154"/>
        <v>0</v>
      </c>
    </row>
    <row r="435" spans="1:7" hidden="1">
      <c r="A435" s="223" t="s">
        <v>253</v>
      </c>
      <c r="B435" s="197" t="s">
        <v>507</v>
      </c>
      <c r="C435" s="197" t="s">
        <v>548</v>
      </c>
      <c r="D435" s="197"/>
      <c r="E435" s="198">
        <f t="shared" si="154"/>
        <v>0</v>
      </c>
      <c r="F435" s="198">
        <f t="shared" si="154"/>
        <v>0</v>
      </c>
      <c r="G435" s="198">
        <f t="shared" si="154"/>
        <v>0</v>
      </c>
    </row>
    <row r="436" spans="1:7" ht="1.5" customHeight="1">
      <c r="A436" s="196" t="s">
        <v>449</v>
      </c>
      <c r="B436" s="197" t="s">
        <v>507</v>
      </c>
      <c r="C436" s="197" t="s">
        <v>548</v>
      </c>
      <c r="D436" s="197" t="s">
        <v>159</v>
      </c>
      <c r="E436" s="198">
        <v>0</v>
      </c>
      <c r="F436" s="198">
        <v>0</v>
      </c>
      <c r="G436" s="198">
        <v>0</v>
      </c>
    </row>
    <row r="437" spans="1:7" ht="52.5" customHeight="1">
      <c r="A437" s="206" t="s">
        <v>275</v>
      </c>
      <c r="B437" s="50" t="s">
        <v>274</v>
      </c>
      <c r="C437" s="50"/>
      <c r="D437" s="50"/>
      <c r="E437" s="61">
        <f>SUM(E439)</f>
        <v>35624.1</v>
      </c>
      <c r="F437" s="61">
        <f>SUM(F439)</f>
        <v>34686.800000000003</v>
      </c>
      <c r="G437" s="61">
        <f>SUM(G439)</f>
        <v>34686.800000000003</v>
      </c>
    </row>
    <row r="438" spans="1:7" ht="42.75" customHeight="1">
      <c r="A438" s="206" t="s">
        <v>440</v>
      </c>
      <c r="B438" s="50" t="s">
        <v>186</v>
      </c>
      <c r="C438" s="50"/>
      <c r="D438" s="50"/>
      <c r="E438" s="61">
        <f>E439</f>
        <v>35624.1</v>
      </c>
      <c r="F438" s="61">
        <f>F439</f>
        <v>34686.800000000003</v>
      </c>
      <c r="G438" s="61">
        <f>G439</f>
        <v>34686.800000000003</v>
      </c>
    </row>
    <row r="439" spans="1:7" ht="19.5" customHeight="1">
      <c r="A439" s="34" t="s">
        <v>19</v>
      </c>
      <c r="B439" s="50" t="s">
        <v>186</v>
      </c>
      <c r="C439" s="50" t="s">
        <v>397</v>
      </c>
      <c r="D439" s="50"/>
      <c r="E439" s="61">
        <f>SUM(E440,E447)</f>
        <v>35624.1</v>
      </c>
      <c r="F439" s="61">
        <f>SUM(F440,F447)</f>
        <v>34686.800000000003</v>
      </c>
      <c r="G439" s="61">
        <f>SUM(G440,G447)</f>
        <v>34686.800000000003</v>
      </c>
    </row>
    <row r="440" spans="1:7" ht="22.5" customHeight="1">
      <c r="A440" s="206" t="s">
        <v>149</v>
      </c>
      <c r="B440" s="50" t="s">
        <v>186</v>
      </c>
      <c r="C440" s="50" t="s">
        <v>415</v>
      </c>
      <c r="D440" s="50"/>
      <c r="E440" s="61">
        <f>SUM(E441,E444)</f>
        <v>24479.1</v>
      </c>
      <c r="F440" s="61">
        <f>SUM(F441,F444)</f>
        <v>24066</v>
      </c>
      <c r="G440" s="61">
        <f>SUM(G441,G444)</f>
        <v>24066</v>
      </c>
    </row>
    <row r="441" spans="1:7" ht="42.75" customHeight="1">
      <c r="A441" s="220" t="s">
        <v>152</v>
      </c>
      <c r="B441" s="197" t="s">
        <v>186</v>
      </c>
      <c r="C441" s="197" t="s">
        <v>631</v>
      </c>
      <c r="D441" s="197"/>
      <c r="E441" s="198">
        <f>SUM(E443)</f>
        <v>2479.1</v>
      </c>
      <c r="F441" s="198">
        <f>SUM(F443)</f>
        <v>2066</v>
      </c>
      <c r="G441" s="198">
        <f>SUM(G443)</f>
        <v>2066</v>
      </c>
    </row>
    <row r="442" spans="1:7" ht="23.25" customHeight="1">
      <c r="A442" s="220" t="s">
        <v>1104</v>
      </c>
      <c r="B442" s="197" t="s">
        <v>186</v>
      </c>
      <c r="C442" s="197" t="s">
        <v>631</v>
      </c>
      <c r="D442" s="197" t="s">
        <v>1105</v>
      </c>
      <c r="E442" s="198">
        <f>E443</f>
        <v>2479.1</v>
      </c>
      <c r="F442" s="198">
        <f t="shared" ref="F442:G442" si="155">F443</f>
        <v>2066</v>
      </c>
      <c r="G442" s="198">
        <f t="shared" si="155"/>
        <v>2066</v>
      </c>
    </row>
    <row r="443" spans="1:7" ht="19.5" customHeight="1">
      <c r="A443" s="220" t="s">
        <v>493</v>
      </c>
      <c r="B443" s="197" t="s">
        <v>186</v>
      </c>
      <c r="C443" s="197" t="s">
        <v>631</v>
      </c>
      <c r="D443" s="197" t="s">
        <v>492</v>
      </c>
      <c r="E443" s="210">
        <v>2479.1</v>
      </c>
      <c r="F443" s="210">
        <v>2066</v>
      </c>
      <c r="G443" s="210">
        <v>2066</v>
      </c>
    </row>
    <row r="444" spans="1:7" ht="44.25" customHeight="1">
      <c r="A444" s="220" t="s">
        <v>153</v>
      </c>
      <c r="B444" s="209" t="s">
        <v>186</v>
      </c>
      <c r="C444" s="209" t="s">
        <v>549</v>
      </c>
      <c r="D444" s="209"/>
      <c r="E444" s="198">
        <f>SUM(E446)</f>
        <v>22000</v>
      </c>
      <c r="F444" s="198">
        <f>SUM(F446)</f>
        <v>22000</v>
      </c>
      <c r="G444" s="198">
        <f>SUM(G446)</f>
        <v>22000</v>
      </c>
    </row>
    <row r="445" spans="1:7" ht="23.25" customHeight="1">
      <c r="A445" s="220" t="s">
        <v>1104</v>
      </c>
      <c r="B445" s="209" t="s">
        <v>186</v>
      </c>
      <c r="C445" s="209" t="s">
        <v>549</v>
      </c>
      <c r="D445" s="209" t="s">
        <v>1105</v>
      </c>
      <c r="E445" s="198">
        <f>E446</f>
        <v>22000</v>
      </c>
      <c r="F445" s="198">
        <f t="shared" ref="F445:G445" si="156">F446</f>
        <v>22000</v>
      </c>
      <c r="G445" s="198">
        <f t="shared" si="156"/>
        <v>22000</v>
      </c>
    </row>
    <row r="446" spans="1:7" ht="21.75" customHeight="1">
      <c r="A446" s="220" t="s">
        <v>493</v>
      </c>
      <c r="B446" s="209" t="s">
        <v>186</v>
      </c>
      <c r="C446" s="209" t="s">
        <v>549</v>
      </c>
      <c r="D446" s="209" t="s">
        <v>492</v>
      </c>
      <c r="E446" s="210">
        <v>22000</v>
      </c>
      <c r="F446" s="210">
        <v>22000</v>
      </c>
      <c r="G446" s="210">
        <v>22000</v>
      </c>
    </row>
    <row r="447" spans="1:7" ht="26.25" customHeight="1">
      <c r="A447" s="206" t="s">
        <v>155</v>
      </c>
      <c r="B447" s="50" t="s">
        <v>186</v>
      </c>
      <c r="C447" s="50" t="s">
        <v>524</v>
      </c>
      <c r="D447" s="50"/>
      <c r="E447" s="61">
        <f>SUM(E448,E451)</f>
        <v>11145</v>
      </c>
      <c r="F447" s="61">
        <f>SUM(F448,F451)</f>
        <v>10620.8</v>
      </c>
      <c r="G447" s="61">
        <f>SUM(G448,G451)</f>
        <v>10620.8</v>
      </c>
    </row>
    <row r="448" spans="1:7" ht="41.25" customHeight="1">
      <c r="A448" s="220" t="s">
        <v>151</v>
      </c>
      <c r="B448" s="197" t="s">
        <v>186</v>
      </c>
      <c r="C448" s="197" t="s">
        <v>632</v>
      </c>
      <c r="D448" s="197"/>
      <c r="E448" s="198">
        <f>E450</f>
        <v>3145</v>
      </c>
      <c r="F448" s="198">
        <f>F450</f>
        <v>2620.8000000000002</v>
      </c>
      <c r="G448" s="198">
        <f>G450</f>
        <v>2620.8000000000002</v>
      </c>
    </row>
    <row r="449" spans="1:7" ht="24.75" customHeight="1">
      <c r="A449" s="220" t="s">
        <v>1104</v>
      </c>
      <c r="B449" s="197" t="s">
        <v>186</v>
      </c>
      <c r="C449" s="197" t="s">
        <v>632</v>
      </c>
      <c r="D449" s="197" t="s">
        <v>1105</v>
      </c>
      <c r="E449" s="198">
        <f>E450</f>
        <v>3145</v>
      </c>
      <c r="F449" s="198">
        <f t="shared" ref="F449:G449" si="157">F450</f>
        <v>2620.8000000000002</v>
      </c>
      <c r="G449" s="198">
        <f t="shared" si="157"/>
        <v>2620.8000000000002</v>
      </c>
    </row>
    <row r="450" spans="1:7" ht="21" customHeight="1">
      <c r="A450" s="220" t="s">
        <v>493</v>
      </c>
      <c r="B450" s="197" t="s">
        <v>186</v>
      </c>
      <c r="C450" s="197" t="s">
        <v>632</v>
      </c>
      <c r="D450" s="197" t="s">
        <v>492</v>
      </c>
      <c r="E450" s="198">
        <v>3145</v>
      </c>
      <c r="F450" s="198">
        <v>2620.8000000000002</v>
      </c>
      <c r="G450" s="198">
        <v>2620.8000000000002</v>
      </c>
    </row>
    <row r="451" spans="1:7" ht="38.25">
      <c r="A451" s="220" t="s">
        <v>916</v>
      </c>
      <c r="B451" s="209" t="s">
        <v>186</v>
      </c>
      <c r="C451" s="209" t="s">
        <v>550</v>
      </c>
      <c r="D451" s="209"/>
      <c r="E451" s="198">
        <f>E453</f>
        <v>8000</v>
      </c>
      <c r="F451" s="198">
        <f>F453</f>
        <v>8000</v>
      </c>
      <c r="G451" s="198">
        <f>G453</f>
        <v>8000</v>
      </c>
    </row>
    <row r="452" spans="1:7" ht="27" customHeight="1">
      <c r="A452" s="220" t="s">
        <v>1104</v>
      </c>
      <c r="B452" s="209" t="s">
        <v>186</v>
      </c>
      <c r="C452" s="209" t="s">
        <v>550</v>
      </c>
      <c r="D452" s="209" t="s">
        <v>1105</v>
      </c>
      <c r="E452" s="198">
        <f>E453</f>
        <v>8000</v>
      </c>
      <c r="F452" s="198">
        <f t="shared" ref="F452:G452" si="158">F453</f>
        <v>8000</v>
      </c>
      <c r="G452" s="198">
        <f t="shared" si="158"/>
        <v>8000</v>
      </c>
    </row>
    <row r="453" spans="1:7" ht="20.25" customHeight="1">
      <c r="A453" s="220" t="s">
        <v>493</v>
      </c>
      <c r="B453" s="209" t="s">
        <v>186</v>
      </c>
      <c r="C453" s="209" t="s">
        <v>550</v>
      </c>
      <c r="D453" s="209" t="s">
        <v>492</v>
      </c>
      <c r="E453" s="210">
        <v>8000</v>
      </c>
      <c r="F453" s="210">
        <v>8000</v>
      </c>
      <c r="G453" s="210">
        <v>8000</v>
      </c>
    </row>
    <row r="454" spans="1:7" ht="18" customHeight="1">
      <c r="A454" s="59" t="s">
        <v>823</v>
      </c>
      <c r="B454" s="224"/>
      <c r="C454" s="224"/>
      <c r="D454" s="224"/>
      <c r="E454" s="62"/>
      <c r="F454" s="62">
        <v>11904</v>
      </c>
      <c r="G454" s="62">
        <v>24197</v>
      </c>
    </row>
  </sheetData>
  <autoFilter ref="D1:D455"/>
  <customSheetViews>
    <customSheetView guid="{1201EF33-C3B2-45F9-B4A2-FF370EB2FDAD}" showAutoFilter="1" hiddenRows="1">
      <selection activeCell="J5" sqref="J5"/>
      <pageMargins left="0.70866141732283472" right="0" top="0.55118110236220474" bottom="0" header="0.31496062992125984" footer="0.31496062992125984"/>
      <pageSetup paperSize="9" scale="75" orientation="portrait" r:id="rId1"/>
      <autoFilter ref="D1:D455"/>
    </customSheetView>
  </customSheetViews>
  <mergeCells count="4">
    <mergeCell ref="E2:G2"/>
    <mergeCell ref="B3:G3"/>
    <mergeCell ref="D4:G4"/>
    <mergeCell ref="A5:G5"/>
  </mergeCells>
  <pageMargins left="0.70866141732283472" right="0" top="0.55118110236220474" bottom="0" header="0.31496062992125984" footer="0.31496062992125984"/>
  <pageSetup paperSize="9" scale="7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1"/>
  <sheetViews>
    <sheetView workbookViewId="0">
      <selection activeCell="E7" sqref="E7"/>
    </sheetView>
  </sheetViews>
  <sheetFormatPr defaultRowHeight="12.75"/>
  <cols>
    <col min="1" max="1" width="47.85546875" style="64" customWidth="1"/>
    <col min="2" max="2" width="13.7109375" style="64" customWidth="1"/>
    <col min="3" max="3" width="9.7109375" style="64" customWidth="1"/>
    <col min="4" max="4" width="9.5703125" style="64" customWidth="1"/>
    <col min="5" max="7" width="13" style="250" customWidth="1"/>
  </cols>
  <sheetData>
    <row r="1" spans="1:7">
      <c r="G1" s="172"/>
    </row>
    <row r="2" spans="1:7">
      <c r="A2" s="352" t="s">
        <v>960</v>
      </c>
      <c r="B2" s="352"/>
      <c r="C2" s="352"/>
      <c r="D2" s="352"/>
      <c r="E2" s="352"/>
      <c r="F2" s="352"/>
      <c r="G2" s="351"/>
    </row>
    <row r="3" spans="1:7" ht="44.25" customHeight="1">
      <c r="A3" s="63"/>
      <c r="B3" s="349" t="s">
        <v>977</v>
      </c>
      <c r="C3" s="349"/>
      <c r="D3" s="349"/>
      <c r="E3" s="350"/>
      <c r="F3" s="350"/>
      <c r="G3" s="351"/>
    </row>
    <row r="4" spans="1:7" ht="17.25" hidden="1" customHeight="1">
      <c r="A4" s="251"/>
      <c r="B4" s="251"/>
      <c r="C4" s="349"/>
      <c r="D4" s="349"/>
      <c r="E4" s="349"/>
      <c r="F4" s="349"/>
      <c r="G4" s="349"/>
    </row>
    <row r="5" spans="1:7" ht="25.5" customHeight="1">
      <c r="A5" s="251"/>
      <c r="B5" s="251"/>
      <c r="C5" s="63"/>
      <c r="D5" s="63"/>
      <c r="E5" s="349"/>
      <c r="F5" s="349"/>
      <c r="G5" s="349"/>
    </row>
    <row r="6" spans="1:7" ht="46.5" customHeight="1">
      <c r="A6" s="348" t="s">
        <v>1076</v>
      </c>
      <c r="B6" s="348"/>
      <c r="C6" s="348"/>
      <c r="D6" s="348"/>
      <c r="E6" s="348"/>
      <c r="F6" s="348"/>
      <c r="G6" s="353"/>
    </row>
    <row r="7" spans="1:7" ht="20.25" customHeight="1">
      <c r="A7" s="252"/>
      <c r="B7" s="252"/>
      <c r="C7" s="252"/>
      <c r="D7" s="252"/>
      <c r="E7" s="253"/>
      <c r="F7" s="253"/>
      <c r="G7" s="253" t="s">
        <v>461</v>
      </c>
    </row>
    <row r="8" spans="1:7" ht="33" customHeight="1">
      <c r="A8" s="77" t="s">
        <v>259</v>
      </c>
      <c r="B8" s="77" t="s">
        <v>318</v>
      </c>
      <c r="C8" s="77" t="s">
        <v>234</v>
      </c>
      <c r="D8" s="77" t="s">
        <v>235</v>
      </c>
      <c r="E8" s="254" t="s">
        <v>941</v>
      </c>
      <c r="F8" s="254" t="s">
        <v>953</v>
      </c>
      <c r="G8" s="254" t="s">
        <v>975</v>
      </c>
    </row>
    <row r="9" spans="1:7" ht="21" customHeight="1">
      <c r="A9" s="78" t="s">
        <v>633</v>
      </c>
      <c r="B9" s="77"/>
      <c r="C9" s="77"/>
      <c r="D9" s="77"/>
      <c r="E9" s="255">
        <f>SUM(E213,E214,E238)+E270</f>
        <v>1172426.1000000001</v>
      </c>
      <c r="F9" s="255">
        <f t="shared" ref="F9:G9" si="0">SUM(F213,F214,F238)+F270</f>
        <v>928743.1</v>
      </c>
      <c r="G9" s="255">
        <f t="shared" si="0"/>
        <v>930931.49999999988</v>
      </c>
    </row>
    <row r="10" spans="1:7" ht="40.5" customHeight="1">
      <c r="A10" s="15" t="s">
        <v>1028</v>
      </c>
      <c r="B10" s="79" t="s">
        <v>411</v>
      </c>
      <c r="C10" s="79"/>
      <c r="D10" s="79"/>
      <c r="E10" s="255">
        <f>E11</f>
        <v>16000</v>
      </c>
      <c r="F10" s="255">
        <f>F11</f>
        <v>17000</v>
      </c>
      <c r="G10" s="255">
        <f>G11</f>
        <v>17000</v>
      </c>
    </row>
    <row r="11" spans="1:7" ht="21" customHeight="1">
      <c r="A11" s="48" t="s">
        <v>211</v>
      </c>
      <c r="B11" s="80" t="s">
        <v>766</v>
      </c>
      <c r="C11" s="80" t="s">
        <v>377</v>
      </c>
      <c r="D11" s="80"/>
      <c r="E11" s="249">
        <f>E12+E14+E18+E21+E23</f>
        <v>16000</v>
      </c>
      <c r="F11" s="249">
        <f>F12+F14+F18+F21+F23</f>
        <v>17000</v>
      </c>
      <c r="G11" s="249">
        <f t="shared" ref="G11" si="1">G12+G14+G18+G21+G23</f>
        <v>17000</v>
      </c>
    </row>
    <row r="12" spans="1:7" ht="27.75" customHeight="1">
      <c r="A12" s="48" t="s">
        <v>437</v>
      </c>
      <c r="B12" s="80" t="s">
        <v>659</v>
      </c>
      <c r="C12" s="80" t="s">
        <v>487</v>
      </c>
      <c r="D12" s="80"/>
      <c r="E12" s="249">
        <f>SUM(E13)</f>
        <v>11000</v>
      </c>
      <c r="F12" s="249">
        <f>SUM(F13)</f>
        <v>11000</v>
      </c>
      <c r="G12" s="249">
        <f>SUM(G13)</f>
        <v>11000</v>
      </c>
    </row>
    <row r="13" spans="1:7" ht="25.5" customHeight="1">
      <c r="A13" s="48" t="s">
        <v>249</v>
      </c>
      <c r="B13" s="80" t="s">
        <v>659</v>
      </c>
      <c r="C13" s="80" t="s">
        <v>487</v>
      </c>
      <c r="D13" s="80" t="s">
        <v>248</v>
      </c>
      <c r="E13" s="249">
        <v>11000</v>
      </c>
      <c r="F13" s="249">
        <v>11000</v>
      </c>
      <c r="G13" s="249">
        <v>11000</v>
      </c>
    </row>
    <row r="14" spans="1:7" ht="26.25" customHeight="1">
      <c r="A14" s="36" t="s">
        <v>426</v>
      </c>
      <c r="B14" s="80" t="s">
        <v>604</v>
      </c>
      <c r="C14" s="80"/>
      <c r="D14" s="80"/>
      <c r="E14" s="249">
        <f>E15</f>
        <v>300</v>
      </c>
      <c r="F14" s="249">
        <f>F15</f>
        <v>800</v>
      </c>
      <c r="G14" s="249">
        <f>G15</f>
        <v>800</v>
      </c>
    </row>
    <row r="15" spans="1:7" ht="22.5" customHeight="1">
      <c r="A15" s="48" t="s">
        <v>140</v>
      </c>
      <c r="B15" s="80" t="s">
        <v>604</v>
      </c>
      <c r="C15" s="80" t="s">
        <v>505</v>
      </c>
      <c r="D15" s="80"/>
      <c r="E15" s="249">
        <f>E16+E17</f>
        <v>300</v>
      </c>
      <c r="F15" s="249">
        <f t="shared" ref="F15:G15" si="2">F16+F17</f>
        <v>800</v>
      </c>
      <c r="G15" s="249">
        <f t="shared" si="2"/>
        <v>800</v>
      </c>
    </row>
    <row r="16" spans="1:7" ht="30.75" customHeight="1">
      <c r="A16" s="81" t="s">
        <v>320</v>
      </c>
      <c r="B16" s="80" t="s">
        <v>604</v>
      </c>
      <c r="C16" s="80" t="s">
        <v>505</v>
      </c>
      <c r="D16" s="80" t="s">
        <v>319</v>
      </c>
      <c r="E16" s="249">
        <v>200</v>
      </c>
      <c r="F16" s="249">
        <v>700</v>
      </c>
      <c r="G16" s="249">
        <v>700</v>
      </c>
    </row>
    <row r="17" spans="1:7" ht="22.5" customHeight="1">
      <c r="A17" s="208" t="s">
        <v>443</v>
      </c>
      <c r="B17" s="80" t="s">
        <v>604</v>
      </c>
      <c r="C17" s="80" t="s">
        <v>505</v>
      </c>
      <c r="D17" s="80" t="s">
        <v>248</v>
      </c>
      <c r="E17" s="249">
        <v>100</v>
      </c>
      <c r="F17" s="249">
        <v>100</v>
      </c>
      <c r="G17" s="249">
        <v>100</v>
      </c>
    </row>
    <row r="18" spans="1:7" ht="29.25" customHeight="1">
      <c r="A18" s="48" t="s">
        <v>427</v>
      </c>
      <c r="B18" s="80" t="s">
        <v>964</v>
      </c>
      <c r="C18" s="80"/>
      <c r="D18" s="80"/>
      <c r="E18" s="249">
        <f>E19+E20</f>
        <v>4500</v>
      </c>
      <c r="F18" s="249">
        <f t="shared" ref="F18:G18" si="3">F19+F20</f>
        <v>5000</v>
      </c>
      <c r="G18" s="249">
        <f t="shared" si="3"/>
        <v>5000</v>
      </c>
    </row>
    <row r="19" spans="1:7" ht="29.25" customHeight="1">
      <c r="A19" s="81" t="s">
        <v>320</v>
      </c>
      <c r="B19" s="80" t="s">
        <v>605</v>
      </c>
      <c r="C19" s="80" t="s">
        <v>505</v>
      </c>
      <c r="D19" s="80" t="s">
        <v>319</v>
      </c>
      <c r="E19" s="249">
        <v>500</v>
      </c>
      <c r="F19" s="249">
        <v>1000</v>
      </c>
      <c r="G19" s="249">
        <v>1000</v>
      </c>
    </row>
    <row r="20" spans="1:7" ht="19.5" customHeight="1">
      <c r="A20" s="82" t="s">
        <v>443</v>
      </c>
      <c r="B20" s="80" t="s">
        <v>605</v>
      </c>
      <c r="C20" s="80" t="s">
        <v>505</v>
      </c>
      <c r="D20" s="80" t="s">
        <v>463</v>
      </c>
      <c r="E20" s="249">
        <v>4000</v>
      </c>
      <c r="F20" s="249">
        <v>4000</v>
      </c>
      <c r="G20" s="249">
        <v>4000</v>
      </c>
    </row>
    <row r="21" spans="1:7" ht="17.25" customHeight="1">
      <c r="A21" s="48" t="s">
        <v>668</v>
      </c>
      <c r="B21" s="80" t="s">
        <v>666</v>
      </c>
      <c r="C21" s="80" t="s">
        <v>505</v>
      </c>
      <c r="D21" s="80"/>
      <c r="E21" s="249">
        <v>100</v>
      </c>
      <c r="F21" s="249">
        <v>100</v>
      </c>
      <c r="G21" s="249">
        <v>100</v>
      </c>
    </row>
    <row r="22" spans="1:7" ht="27.75" customHeight="1">
      <c r="A22" s="81" t="s">
        <v>320</v>
      </c>
      <c r="B22" s="80" t="s">
        <v>666</v>
      </c>
      <c r="C22" s="80" t="s">
        <v>505</v>
      </c>
      <c r="D22" s="80" t="s">
        <v>319</v>
      </c>
      <c r="E22" s="249">
        <v>100</v>
      </c>
      <c r="F22" s="249">
        <v>100</v>
      </c>
      <c r="G22" s="249">
        <v>100</v>
      </c>
    </row>
    <row r="23" spans="1:7" ht="20.25" customHeight="1">
      <c r="A23" s="48" t="s">
        <v>868</v>
      </c>
      <c r="B23" s="80" t="s">
        <v>867</v>
      </c>
      <c r="C23" s="80" t="s">
        <v>505</v>
      </c>
      <c r="D23" s="80"/>
      <c r="E23" s="249">
        <f>E24</f>
        <v>100</v>
      </c>
      <c r="F23" s="249">
        <f>F24</f>
        <v>100</v>
      </c>
      <c r="G23" s="249">
        <f>G24</f>
        <v>100</v>
      </c>
    </row>
    <row r="24" spans="1:7" ht="28.5" customHeight="1">
      <c r="A24" s="81" t="s">
        <v>320</v>
      </c>
      <c r="B24" s="80" t="s">
        <v>867</v>
      </c>
      <c r="C24" s="80" t="s">
        <v>505</v>
      </c>
      <c r="D24" s="80" t="s">
        <v>319</v>
      </c>
      <c r="E24" s="249">
        <v>100</v>
      </c>
      <c r="F24" s="249">
        <v>100</v>
      </c>
      <c r="G24" s="249">
        <v>100</v>
      </c>
    </row>
    <row r="25" spans="1:7" ht="39" customHeight="1">
      <c r="A25" s="256" t="s">
        <v>1039</v>
      </c>
      <c r="B25" s="79" t="s">
        <v>408</v>
      </c>
      <c r="C25" s="83" t="s">
        <v>486</v>
      </c>
      <c r="D25" s="79"/>
      <c r="E25" s="255">
        <f t="shared" ref="E25:G26" si="4">E26</f>
        <v>500</v>
      </c>
      <c r="F25" s="255">
        <f t="shared" si="4"/>
        <v>1000</v>
      </c>
      <c r="G25" s="255">
        <f t="shared" si="4"/>
        <v>1000</v>
      </c>
    </row>
    <row r="26" spans="1:7" ht="19.5" customHeight="1">
      <c r="A26" s="48" t="s">
        <v>582</v>
      </c>
      <c r="B26" s="80" t="s">
        <v>583</v>
      </c>
      <c r="C26" s="84"/>
      <c r="D26" s="80"/>
      <c r="E26" s="249">
        <f t="shared" si="4"/>
        <v>500</v>
      </c>
      <c r="F26" s="249">
        <f t="shared" si="4"/>
        <v>1000</v>
      </c>
      <c r="G26" s="249">
        <f t="shared" si="4"/>
        <v>1000</v>
      </c>
    </row>
    <row r="27" spans="1:7" ht="29.25" customHeight="1">
      <c r="A27" s="81" t="s">
        <v>7</v>
      </c>
      <c r="B27" s="80" t="s">
        <v>626</v>
      </c>
      <c r="C27" s="84"/>
      <c r="D27" s="80"/>
      <c r="E27" s="249">
        <v>500</v>
      </c>
      <c r="F27" s="249">
        <v>1000</v>
      </c>
      <c r="G27" s="249">
        <v>1000</v>
      </c>
    </row>
    <row r="28" spans="1:7" ht="42" customHeight="1">
      <c r="A28" s="85" t="s">
        <v>973</v>
      </c>
      <c r="B28" s="79" t="s">
        <v>526</v>
      </c>
      <c r="C28" s="79"/>
      <c r="D28" s="80"/>
      <c r="E28" s="255">
        <f>SUM(E29,E34)</f>
        <v>103188.29999999999</v>
      </c>
      <c r="F28" s="255">
        <f>SUM(F29,F34)</f>
        <v>99656.7</v>
      </c>
      <c r="G28" s="255">
        <f>SUM(G29,G34)</f>
        <v>96502.7</v>
      </c>
    </row>
    <row r="29" spans="1:7" ht="28.5" customHeight="1">
      <c r="A29" s="85" t="s">
        <v>8</v>
      </c>
      <c r="B29" s="79" t="s">
        <v>527</v>
      </c>
      <c r="C29" s="79"/>
      <c r="D29" s="79"/>
      <c r="E29" s="255">
        <f>SUM(E31)</f>
        <v>23437</v>
      </c>
      <c r="F29" s="255">
        <f>SUM(F31)</f>
        <v>25431</v>
      </c>
      <c r="G29" s="255">
        <f>SUM(G31)</f>
        <v>25431</v>
      </c>
    </row>
    <row r="30" spans="1:7" ht="24.95" customHeight="1">
      <c r="A30" s="41" t="s">
        <v>622</v>
      </c>
      <c r="B30" s="80" t="s">
        <v>623</v>
      </c>
      <c r="C30" s="79"/>
      <c r="D30" s="79"/>
      <c r="E30" s="249">
        <f>SUM(E31)</f>
        <v>23437</v>
      </c>
      <c r="F30" s="249">
        <f>SUM(F31)</f>
        <v>25431</v>
      </c>
      <c r="G30" s="249">
        <f>SUM(G31)</f>
        <v>25431</v>
      </c>
    </row>
    <row r="31" spans="1:7" ht="27" customHeight="1">
      <c r="A31" s="81" t="s">
        <v>9</v>
      </c>
      <c r="B31" s="80" t="s">
        <v>624</v>
      </c>
      <c r="C31" s="80"/>
      <c r="D31" s="80"/>
      <c r="E31" s="249">
        <f t="shared" ref="E31:G32" si="5">E32</f>
        <v>23437</v>
      </c>
      <c r="F31" s="249">
        <f t="shared" si="5"/>
        <v>25431</v>
      </c>
      <c r="G31" s="249">
        <f t="shared" si="5"/>
        <v>25431</v>
      </c>
    </row>
    <row r="32" spans="1:7" ht="18.75" customHeight="1">
      <c r="A32" s="36" t="s">
        <v>269</v>
      </c>
      <c r="B32" s="80" t="s">
        <v>624</v>
      </c>
      <c r="C32" s="80" t="s">
        <v>268</v>
      </c>
      <c r="D32" s="80"/>
      <c r="E32" s="249">
        <f t="shared" si="5"/>
        <v>23437</v>
      </c>
      <c r="F32" s="249">
        <f t="shared" si="5"/>
        <v>25431</v>
      </c>
      <c r="G32" s="249">
        <f t="shared" si="5"/>
        <v>25431</v>
      </c>
    </row>
    <row r="33" spans="1:7" ht="24" customHeight="1">
      <c r="A33" s="81" t="s">
        <v>455</v>
      </c>
      <c r="B33" s="80" t="s">
        <v>624</v>
      </c>
      <c r="C33" s="80" t="s">
        <v>648</v>
      </c>
      <c r="D33" s="80" t="s">
        <v>709</v>
      </c>
      <c r="E33" s="249">
        <v>23437</v>
      </c>
      <c r="F33" s="249">
        <v>25431</v>
      </c>
      <c r="G33" s="249">
        <v>25431</v>
      </c>
    </row>
    <row r="34" spans="1:7" ht="31.5" customHeight="1">
      <c r="A34" s="85" t="s">
        <v>45</v>
      </c>
      <c r="B34" s="79" t="s">
        <v>553</v>
      </c>
      <c r="C34" s="79"/>
      <c r="D34" s="79"/>
      <c r="E34" s="255">
        <f>E35+E45+E50+E56+E59</f>
        <v>79751.299999999988</v>
      </c>
      <c r="F34" s="255">
        <f>F35+F45+F50+F56+F59</f>
        <v>74225.7</v>
      </c>
      <c r="G34" s="255">
        <f>G35+G45+G50+G56+G59</f>
        <v>71071.7</v>
      </c>
    </row>
    <row r="35" spans="1:7" ht="27.75" customHeight="1">
      <c r="A35" s="81" t="s">
        <v>680</v>
      </c>
      <c r="B35" s="80" t="s">
        <v>613</v>
      </c>
      <c r="C35" s="80"/>
      <c r="D35" s="80"/>
      <c r="E35" s="255">
        <f>SUM(E36)</f>
        <v>42819.1</v>
      </c>
      <c r="F35" s="255">
        <f>SUM(F36)</f>
        <v>37347.1</v>
      </c>
      <c r="G35" s="255">
        <f>SUM(G36)</f>
        <v>34189.199999999997</v>
      </c>
    </row>
    <row r="36" spans="1:7" ht="20.25" customHeight="1">
      <c r="A36" s="48" t="s">
        <v>181</v>
      </c>
      <c r="B36" s="80" t="s">
        <v>613</v>
      </c>
      <c r="C36" s="80" t="s">
        <v>182</v>
      </c>
      <c r="D36" s="80"/>
      <c r="E36" s="249">
        <f>E37+E39</f>
        <v>42819.1</v>
      </c>
      <c r="F36" s="249">
        <f>F37+F39</f>
        <v>37347.1</v>
      </c>
      <c r="G36" s="249">
        <f>G37+G39</f>
        <v>34189.199999999997</v>
      </c>
    </row>
    <row r="37" spans="1:7" ht="31.5" customHeight="1">
      <c r="A37" s="41" t="s">
        <v>436</v>
      </c>
      <c r="B37" s="80" t="s">
        <v>620</v>
      </c>
      <c r="C37" s="80" t="s">
        <v>183</v>
      </c>
      <c r="D37" s="80"/>
      <c r="E37" s="249">
        <f>SUM(E38)</f>
        <v>35089</v>
      </c>
      <c r="F37" s="249">
        <f>SUM(F38)</f>
        <v>31579</v>
      </c>
      <c r="G37" s="249">
        <f>SUM(G38)</f>
        <v>28421.1</v>
      </c>
    </row>
    <row r="38" spans="1:7" ht="24.75" customHeight="1">
      <c r="A38" s="81" t="s">
        <v>246</v>
      </c>
      <c r="B38" s="80" t="s">
        <v>620</v>
      </c>
      <c r="C38" s="80" t="s">
        <v>183</v>
      </c>
      <c r="D38" s="80" t="s">
        <v>709</v>
      </c>
      <c r="E38" s="257">
        <v>35089</v>
      </c>
      <c r="F38" s="257">
        <v>31579</v>
      </c>
      <c r="G38" s="257">
        <v>28421.1</v>
      </c>
    </row>
    <row r="39" spans="1:7" ht="21" customHeight="1">
      <c r="A39" s="48" t="s">
        <v>453</v>
      </c>
      <c r="B39" s="80" t="s">
        <v>1090</v>
      </c>
      <c r="C39" s="80" t="s">
        <v>183</v>
      </c>
      <c r="D39" s="80"/>
      <c r="E39" s="249">
        <f>E40+E41+E42+E43+E44</f>
        <v>7730.1</v>
      </c>
      <c r="F39" s="249">
        <f t="shared" ref="F39:G39" si="6">F40+F41+F42+F43+F44</f>
        <v>5768.1</v>
      </c>
      <c r="G39" s="249">
        <f t="shared" si="6"/>
        <v>5768.1</v>
      </c>
    </row>
    <row r="40" spans="1:7" ht="24.75" customHeight="1">
      <c r="A40" s="81" t="s">
        <v>246</v>
      </c>
      <c r="B40" s="80" t="s">
        <v>621</v>
      </c>
      <c r="C40" s="80" t="s">
        <v>183</v>
      </c>
      <c r="D40" s="80" t="s">
        <v>709</v>
      </c>
      <c r="E40" s="198">
        <v>6966</v>
      </c>
      <c r="F40" s="198">
        <v>5000</v>
      </c>
      <c r="G40" s="198">
        <v>5000</v>
      </c>
    </row>
    <row r="41" spans="1:7" ht="27.75" customHeight="1">
      <c r="A41" s="81" t="s">
        <v>893</v>
      </c>
      <c r="B41" s="80" t="s">
        <v>887</v>
      </c>
      <c r="C41" s="84" t="s">
        <v>183</v>
      </c>
      <c r="D41" s="80" t="s">
        <v>855</v>
      </c>
      <c r="E41" s="62">
        <v>755.1</v>
      </c>
      <c r="F41" s="62">
        <v>759.1</v>
      </c>
      <c r="G41" s="62">
        <v>759.1</v>
      </c>
    </row>
    <row r="42" spans="1:7" ht="20.100000000000001" customHeight="1">
      <c r="A42" s="81" t="s">
        <v>853</v>
      </c>
      <c r="B42" s="80" t="s">
        <v>888</v>
      </c>
      <c r="C42" s="80" t="s">
        <v>183</v>
      </c>
      <c r="D42" s="80" t="s">
        <v>855</v>
      </c>
      <c r="E42" s="198">
        <v>9</v>
      </c>
      <c r="F42" s="198">
        <v>9</v>
      </c>
      <c r="G42" s="198">
        <v>9</v>
      </c>
    </row>
    <row r="43" spans="1:7" ht="20.100000000000001" hidden="1" customHeight="1">
      <c r="A43" s="81" t="s">
        <v>893</v>
      </c>
      <c r="B43" s="80" t="s">
        <v>887</v>
      </c>
      <c r="C43" s="80" t="s">
        <v>183</v>
      </c>
      <c r="D43" s="80" t="s">
        <v>855</v>
      </c>
      <c r="E43" s="249"/>
      <c r="F43" s="249"/>
      <c r="G43" s="249"/>
    </row>
    <row r="44" spans="1:7" ht="27.75" hidden="1" customHeight="1">
      <c r="A44" s="81" t="s">
        <v>853</v>
      </c>
      <c r="B44" s="80" t="s">
        <v>888</v>
      </c>
      <c r="C44" s="80" t="s">
        <v>183</v>
      </c>
      <c r="D44" s="80" t="s">
        <v>855</v>
      </c>
      <c r="E44" s="249"/>
      <c r="F44" s="249"/>
      <c r="G44" s="249"/>
    </row>
    <row r="45" spans="1:7" ht="24.75" customHeight="1">
      <c r="A45" s="81" t="s">
        <v>681</v>
      </c>
      <c r="B45" s="80" t="s">
        <v>965</v>
      </c>
      <c r="C45" s="80"/>
      <c r="D45" s="80"/>
      <c r="E45" s="255">
        <f>E46</f>
        <v>6714</v>
      </c>
      <c r="F45" s="255">
        <f>SUM(F48)</f>
        <v>7200</v>
      </c>
      <c r="G45" s="255">
        <f>SUM(G48)</f>
        <v>7200</v>
      </c>
    </row>
    <row r="46" spans="1:7" ht="25.5" customHeight="1">
      <c r="A46" s="48" t="s">
        <v>181</v>
      </c>
      <c r="B46" s="80" t="s">
        <v>965</v>
      </c>
      <c r="C46" s="80" t="s">
        <v>182</v>
      </c>
      <c r="D46" s="80"/>
      <c r="E46" s="249">
        <f>E47+E49</f>
        <v>6714</v>
      </c>
      <c r="F46" s="249">
        <f t="shared" ref="F46:G47" si="7">F47</f>
        <v>7200</v>
      </c>
      <c r="G46" s="249">
        <f t="shared" si="7"/>
        <v>7200</v>
      </c>
    </row>
    <row r="47" spans="1:7" ht="21" customHeight="1">
      <c r="A47" s="48" t="s">
        <v>453</v>
      </c>
      <c r="B47" s="80" t="s">
        <v>627</v>
      </c>
      <c r="C47" s="80" t="s">
        <v>183</v>
      </c>
      <c r="D47" s="80"/>
      <c r="E47" s="249">
        <f>E48</f>
        <v>6714</v>
      </c>
      <c r="F47" s="249">
        <f t="shared" si="7"/>
        <v>7200</v>
      </c>
      <c r="G47" s="249">
        <f t="shared" si="7"/>
        <v>7200</v>
      </c>
    </row>
    <row r="48" spans="1:7" ht="22.5" customHeight="1">
      <c r="A48" s="81" t="s">
        <v>246</v>
      </c>
      <c r="B48" s="80" t="s">
        <v>627</v>
      </c>
      <c r="C48" s="80" t="s">
        <v>183</v>
      </c>
      <c r="D48" s="80" t="s">
        <v>709</v>
      </c>
      <c r="E48" s="249">
        <v>6714</v>
      </c>
      <c r="F48" s="249">
        <v>7200</v>
      </c>
      <c r="G48" s="249">
        <v>7200</v>
      </c>
    </row>
    <row r="49" spans="1:7" ht="28.5" customHeight="1">
      <c r="A49" s="202" t="s">
        <v>853</v>
      </c>
      <c r="B49" s="197" t="s">
        <v>971</v>
      </c>
      <c r="C49" s="80" t="s">
        <v>183</v>
      </c>
      <c r="D49" s="80" t="s">
        <v>709</v>
      </c>
      <c r="E49" s="249"/>
      <c r="F49" s="249"/>
      <c r="G49" s="249"/>
    </row>
    <row r="50" spans="1:7" ht="19.5" customHeight="1">
      <c r="A50" s="81" t="s">
        <v>682</v>
      </c>
      <c r="B50" s="80" t="s">
        <v>616</v>
      </c>
      <c r="C50" s="80"/>
      <c r="D50" s="80"/>
      <c r="E50" s="255">
        <f t="shared" ref="E50:G51" si="8">E51</f>
        <v>19947.8</v>
      </c>
      <c r="F50" s="255">
        <f t="shared" si="8"/>
        <v>21648.6</v>
      </c>
      <c r="G50" s="255">
        <f t="shared" si="8"/>
        <v>21652.5</v>
      </c>
    </row>
    <row r="51" spans="1:7" ht="22.5" customHeight="1">
      <c r="A51" s="48" t="s">
        <v>181</v>
      </c>
      <c r="B51" s="80" t="s">
        <v>616</v>
      </c>
      <c r="C51" s="80" t="s">
        <v>182</v>
      </c>
      <c r="D51" s="80"/>
      <c r="E51" s="249">
        <f t="shared" si="8"/>
        <v>19947.8</v>
      </c>
      <c r="F51" s="249">
        <f t="shared" si="8"/>
        <v>21648.6</v>
      </c>
      <c r="G51" s="249">
        <f t="shared" si="8"/>
        <v>21652.5</v>
      </c>
    </row>
    <row r="52" spans="1:7" ht="21" customHeight="1">
      <c r="A52" s="48" t="s">
        <v>453</v>
      </c>
      <c r="B52" s="80" t="s">
        <v>616</v>
      </c>
      <c r="C52" s="80" t="s">
        <v>183</v>
      </c>
      <c r="D52" s="80"/>
      <c r="E52" s="249">
        <v>19947.8</v>
      </c>
      <c r="F52" s="249">
        <v>21648.6</v>
      </c>
      <c r="G52" s="249">
        <v>21652.5</v>
      </c>
    </row>
    <row r="53" spans="1:7" ht="22.5" hidden="1" customHeight="1">
      <c r="A53" s="81" t="s">
        <v>246</v>
      </c>
      <c r="B53" s="80" t="s">
        <v>616</v>
      </c>
      <c r="C53" s="80" t="s">
        <v>183</v>
      </c>
      <c r="D53" s="80" t="s">
        <v>709</v>
      </c>
      <c r="E53" s="249"/>
      <c r="F53" s="249"/>
      <c r="G53" s="249"/>
    </row>
    <row r="54" spans="1:7" ht="25.5" hidden="1" customHeight="1">
      <c r="A54" s="81" t="s">
        <v>893</v>
      </c>
      <c r="B54" s="80" t="s">
        <v>879</v>
      </c>
      <c r="C54" s="80" t="s">
        <v>183</v>
      </c>
      <c r="D54" s="80" t="s">
        <v>855</v>
      </c>
      <c r="E54" s="249"/>
      <c r="F54" s="249"/>
      <c r="G54" s="249"/>
    </row>
    <row r="55" spans="1:7" ht="54.75" hidden="1" customHeight="1">
      <c r="A55" s="81" t="s">
        <v>853</v>
      </c>
      <c r="B55" s="80" t="s">
        <v>854</v>
      </c>
      <c r="C55" s="80" t="s">
        <v>183</v>
      </c>
      <c r="D55" s="80" t="s">
        <v>855</v>
      </c>
      <c r="E55" s="249"/>
      <c r="F55" s="249"/>
      <c r="G55" s="249"/>
    </row>
    <row r="56" spans="1:7" ht="28.5" customHeight="1">
      <c r="A56" s="78" t="s">
        <v>723</v>
      </c>
      <c r="B56" s="79" t="s">
        <v>724</v>
      </c>
      <c r="C56" s="79" t="s">
        <v>184</v>
      </c>
      <c r="D56" s="79"/>
      <c r="E56" s="255">
        <f t="shared" ref="E56:G57" si="9">E57</f>
        <v>7382</v>
      </c>
      <c r="F56" s="255">
        <f t="shared" si="9"/>
        <v>8030</v>
      </c>
      <c r="G56" s="255">
        <f t="shared" si="9"/>
        <v>8030</v>
      </c>
    </row>
    <row r="57" spans="1:7" ht="27" customHeight="1">
      <c r="A57" s="81" t="s">
        <v>725</v>
      </c>
      <c r="B57" s="80" t="s">
        <v>724</v>
      </c>
      <c r="C57" s="80" t="s">
        <v>184</v>
      </c>
      <c r="D57" s="80"/>
      <c r="E57" s="249">
        <f t="shared" si="9"/>
        <v>7382</v>
      </c>
      <c r="F57" s="249">
        <f t="shared" si="9"/>
        <v>8030</v>
      </c>
      <c r="G57" s="249">
        <f t="shared" si="9"/>
        <v>8030</v>
      </c>
    </row>
    <row r="58" spans="1:7" ht="20.25" customHeight="1">
      <c r="A58" s="81" t="s">
        <v>246</v>
      </c>
      <c r="B58" s="80" t="s">
        <v>724</v>
      </c>
      <c r="C58" s="80" t="s">
        <v>184</v>
      </c>
      <c r="D58" s="80" t="s">
        <v>709</v>
      </c>
      <c r="E58" s="249">
        <v>7382</v>
      </c>
      <c r="F58" s="249">
        <v>8030</v>
      </c>
      <c r="G58" s="249">
        <v>8030</v>
      </c>
    </row>
    <row r="59" spans="1:7" ht="30" customHeight="1">
      <c r="A59" s="85" t="s">
        <v>910</v>
      </c>
      <c r="B59" s="80" t="s">
        <v>860</v>
      </c>
      <c r="C59" s="80" t="s">
        <v>184</v>
      </c>
      <c r="D59" s="80"/>
      <c r="E59" s="255">
        <f>E60+E61</f>
        <v>2888.4</v>
      </c>
      <c r="F59" s="255">
        <f>F60+F61</f>
        <v>0</v>
      </c>
      <c r="G59" s="255">
        <f>G60+G61</f>
        <v>0</v>
      </c>
    </row>
    <row r="60" spans="1:7" ht="29.25" customHeight="1">
      <c r="A60" s="48" t="s">
        <v>862</v>
      </c>
      <c r="B60" s="80" t="s">
        <v>859</v>
      </c>
      <c r="C60" s="80" t="s">
        <v>184</v>
      </c>
      <c r="D60" s="80" t="s">
        <v>319</v>
      </c>
      <c r="E60" s="249">
        <v>2887.4</v>
      </c>
      <c r="F60" s="249"/>
      <c r="G60" s="249"/>
    </row>
    <row r="61" spans="1:7" ht="28.5" customHeight="1">
      <c r="A61" s="48" t="s">
        <v>863</v>
      </c>
      <c r="B61" s="80" t="s">
        <v>861</v>
      </c>
      <c r="C61" s="80" t="s">
        <v>184</v>
      </c>
      <c r="D61" s="80" t="s">
        <v>319</v>
      </c>
      <c r="E61" s="249">
        <v>1</v>
      </c>
      <c r="F61" s="249"/>
      <c r="G61" s="249"/>
    </row>
    <row r="62" spans="1:7" ht="41.25" customHeight="1">
      <c r="A62" s="86" t="s">
        <v>1037</v>
      </c>
      <c r="B62" s="79" t="s">
        <v>914</v>
      </c>
      <c r="C62" s="79"/>
      <c r="D62" s="80"/>
      <c r="E62" s="255">
        <f t="shared" ref="E62:G63" si="10">SUM(E63)</f>
        <v>100</v>
      </c>
      <c r="F62" s="255">
        <f t="shared" si="10"/>
        <v>100</v>
      </c>
      <c r="G62" s="255">
        <f t="shared" si="10"/>
        <v>100</v>
      </c>
    </row>
    <row r="63" spans="1:7" ht="30" customHeight="1">
      <c r="A63" s="41" t="s">
        <v>696</v>
      </c>
      <c r="B63" s="80" t="s">
        <v>693</v>
      </c>
      <c r="C63" s="80" t="s">
        <v>486</v>
      </c>
      <c r="D63" s="80"/>
      <c r="E63" s="249">
        <f t="shared" si="10"/>
        <v>100</v>
      </c>
      <c r="F63" s="249">
        <f t="shared" si="10"/>
        <v>100</v>
      </c>
      <c r="G63" s="249">
        <f t="shared" si="10"/>
        <v>100</v>
      </c>
    </row>
    <row r="64" spans="1:7" ht="33.75" customHeight="1">
      <c r="A64" s="81" t="s">
        <v>320</v>
      </c>
      <c r="B64" s="80" t="s">
        <v>693</v>
      </c>
      <c r="C64" s="80" t="s">
        <v>486</v>
      </c>
      <c r="D64" s="80" t="s">
        <v>319</v>
      </c>
      <c r="E64" s="249">
        <v>100</v>
      </c>
      <c r="F64" s="249">
        <v>100</v>
      </c>
      <c r="G64" s="249">
        <v>100</v>
      </c>
    </row>
    <row r="65" spans="1:7" ht="53.25" customHeight="1">
      <c r="A65" s="256" t="s">
        <v>1043</v>
      </c>
      <c r="B65" s="79" t="s">
        <v>404</v>
      </c>
      <c r="C65" s="79"/>
      <c r="D65" s="79"/>
      <c r="E65" s="255">
        <f t="shared" ref="E65:G67" si="11">SUM(E66)</f>
        <v>472</v>
      </c>
      <c r="F65" s="255">
        <f t="shared" si="11"/>
        <v>472</v>
      </c>
      <c r="G65" s="255">
        <f t="shared" si="11"/>
        <v>472</v>
      </c>
    </row>
    <row r="66" spans="1:7" ht="34.5" customHeight="1">
      <c r="A66" s="82" t="s">
        <v>558</v>
      </c>
      <c r="B66" s="80" t="s">
        <v>570</v>
      </c>
      <c r="C66" s="79"/>
      <c r="D66" s="79"/>
      <c r="E66" s="249">
        <f>SUM(E67)</f>
        <v>472</v>
      </c>
      <c r="F66" s="249">
        <f>SUM(F67)</f>
        <v>472</v>
      </c>
      <c r="G66" s="249">
        <f t="shared" si="11"/>
        <v>472</v>
      </c>
    </row>
    <row r="67" spans="1:7" ht="42.75" customHeight="1">
      <c r="A67" s="82" t="s">
        <v>1080</v>
      </c>
      <c r="B67" s="80" t="s">
        <v>571</v>
      </c>
      <c r="C67" s="80"/>
      <c r="D67" s="80"/>
      <c r="E67" s="249">
        <f>SUM(E68)</f>
        <v>472</v>
      </c>
      <c r="F67" s="249">
        <f>SUM(F68)</f>
        <v>472</v>
      </c>
      <c r="G67" s="249">
        <f t="shared" si="11"/>
        <v>472</v>
      </c>
    </row>
    <row r="68" spans="1:7" ht="32.25" customHeight="1">
      <c r="A68" s="81" t="s">
        <v>320</v>
      </c>
      <c r="B68" s="80" t="s">
        <v>571</v>
      </c>
      <c r="C68" s="80" t="s">
        <v>116</v>
      </c>
      <c r="D68" s="80" t="s">
        <v>319</v>
      </c>
      <c r="E68" s="249">
        <v>472</v>
      </c>
      <c r="F68" s="249">
        <v>472</v>
      </c>
      <c r="G68" s="249">
        <v>472</v>
      </c>
    </row>
    <row r="69" spans="1:7" ht="54" customHeight="1">
      <c r="A69" s="256" t="s">
        <v>1042</v>
      </c>
      <c r="B69" s="79" t="s">
        <v>405</v>
      </c>
      <c r="C69" s="79"/>
      <c r="D69" s="79"/>
      <c r="E69" s="255">
        <f t="shared" ref="E69:G71" si="12">SUM(E70)</f>
        <v>55</v>
      </c>
      <c r="F69" s="255">
        <f t="shared" si="12"/>
        <v>55</v>
      </c>
      <c r="G69" s="255">
        <f t="shared" si="12"/>
        <v>55</v>
      </c>
    </row>
    <row r="70" spans="1:7" ht="27" customHeight="1">
      <c r="A70" s="82" t="s">
        <v>557</v>
      </c>
      <c r="B70" s="80" t="s">
        <v>572</v>
      </c>
      <c r="C70" s="79"/>
      <c r="D70" s="79"/>
      <c r="E70" s="249">
        <f t="shared" si="12"/>
        <v>55</v>
      </c>
      <c r="F70" s="249">
        <f t="shared" si="12"/>
        <v>55</v>
      </c>
      <c r="G70" s="249">
        <f t="shared" si="12"/>
        <v>55</v>
      </c>
    </row>
    <row r="71" spans="1:7" ht="42" customHeight="1">
      <c r="A71" s="82" t="s">
        <v>1081</v>
      </c>
      <c r="B71" s="80" t="s">
        <v>573</v>
      </c>
      <c r="C71" s="80"/>
      <c r="D71" s="80"/>
      <c r="E71" s="249">
        <f t="shared" si="12"/>
        <v>55</v>
      </c>
      <c r="F71" s="249">
        <f t="shared" si="12"/>
        <v>55</v>
      </c>
      <c r="G71" s="249">
        <f t="shared" si="12"/>
        <v>55</v>
      </c>
    </row>
    <row r="72" spans="1:7" ht="31.5" customHeight="1">
      <c r="A72" s="81" t="s">
        <v>320</v>
      </c>
      <c r="B72" s="80" t="s">
        <v>573</v>
      </c>
      <c r="C72" s="80" t="s">
        <v>116</v>
      </c>
      <c r="D72" s="80" t="s">
        <v>717</v>
      </c>
      <c r="E72" s="249">
        <v>55</v>
      </c>
      <c r="F72" s="249">
        <v>55</v>
      </c>
      <c r="G72" s="249">
        <v>55</v>
      </c>
    </row>
    <row r="73" spans="1:7" ht="53.25" customHeight="1">
      <c r="A73" s="256" t="s">
        <v>1060</v>
      </c>
      <c r="B73" s="79" t="s">
        <v>554</v>
      </c>
      <c r="C73" s="79"/>
      <c r="D73" s="79"/>
      <c r="E73" s="255">
        <f t="shared" ref="E73:G75" si="13">SUM(E74)</f>
        <v>73</v>
      </c>
      <c r="F73" s="255">
        <f t="shared" si="13"/>
        <v>73</v>
      </c>
      <c r="G73" s="255">
        <f t="shared" si="13"/>
        <v>73</v>
      </c>
    </row>
    <row r="74" spans="1:7" ht="42.75" customHeight="1">
      <c r="A74" s="82" t="s">
        <v>559</v>
      </c>
      <c r="B74" s="80" t="s">
        <v>630</v>
      </c>
      <c r="C74" s="79"/>
      <c r="D74" s="79"/>
      <c r="E74" s="249">
        <f t="shared" si="13"/>
        <v>73</v>
      </c>
      <c r="F74" s="249">
        <f t="shared" si="13"/>
        <v>73</v>
      </c>
      <c r="G74" s="249">
        <f t="shared" si="13"/>
        <v>73</v>
      </c>
    </row>
    <row r="75" spans="1:7" ht="51.75" customHeight="1">
      <c r="A75" s="82" t="s">
        <v>1077</v>
      </c>
      <c r="B75" s="80" t="s">
        <v>625</v>
      </c>
      <c r="C75" s="80"/>
      <c r="D75" s="80"/>
      <c r="E75" s="249">
        <f t="shared" si="13"/>
        <v>73</v>
      </c>
      <c r="F75" s="249">
        <f t="shared" si="13"/>
        <v>73</v>
      </c>
      <c r="G75" s="249">
        <f t="shared" si="13"/>
        <v>73</v>
      </c>
    </row>
    <row r="76" spans="1:7" ht="30" customHeight="1">
      <c r="A76" s="81" t="s">
        <v>320</v>
      </c>
      <c r="B76" s="80" t="s">
        <v>625</v>
      </c>
      <c r="C76" s="80" t="s">
        <v>116</v>
      </c>
      <c r="D76" s="80" t="s">
        <v>717</v>
      </c>
      <c r="E76" s="249">
        <v>73</v>
      </c>
      <c r="F76" s="249">
        <v>73</v>
      </c>
      <c r="G76" s="249">
        <v>73</v>
      </c>
    </row>
    <row r="77" spans="1:7" ht="38.25" customHeight="1">
      <c r="A77" s="256" t="s">
        <v>1047</v>
      </c>
      <c r="B77" s="79" t="s">
        <v>407</v>
      </c>
      <c r="C77" s="79"/>
      <c r="D77" s="79"/>
      <c r="E77" s="255">
        <f t="shared" ref="E77:G79" si="14">SUM(E78)</f>
        <v>50</v>
      </c>
      <c r="F77" s="255">
        <f t="shared" si="14"/>
        <v>50</v>
      </c>
      <c r="G77" s="255">
        <f t="shared" si="14"/>
        <v>50</v>
      </c>
    </row>
    <row r="78" spans="1:7" ht="51" customHeight="1">
      <c r="A78" s="82" t="s">
        <v>560</v>
      </c>
      <c r="B78" s="80" t="s">
        <v>574</v>
      </c>
      <c r="C78" s="79"/>
      <c r="D78" s="79"/>
      <c r="E78" s="249">
        <f t="shared" si="14"/>
        <v>50</v>
      </c>
      <c r="F78" s="249">
        <f t="shared" si="14"/>
        <v>50</v>
      </c>
      <c r="G78" s="249">
        <f t="shared" si="14"/>
        <v>50</v>
      </c>
    </row>
    <row r="79" spans="1:7" ht="42" customHeight="1">
      <c r="A79" s="82" t="s">
        <v>1078</v>
      </c>
      <c r="B79" s="80" t="s">
        <v>575</v>
      </c>
      <c r="C79" s="80"/>
      <c r="D79" s="80"/>
      <c r="E79" s="249">
        <f t="shared" si="14"/>
        <v>50</v>
      </c>
      <c r="F79" s="249">
        <f t="shared" si="14"/>
        <v>50</v>
      </c>
      <c r="G79" s="249">
        <f t="shared" si="14"/>
        <v>50</v>
      </c>
    </row>
    <row r="80" spans="1:7" ht="30" customHeight="1">
      <c r="A80" s="81" t="s">
        <v>320</v>
      </c>
      <c r="B80" s="80" t="s">
        <v>575</v>
      </c>
      <c r="C80" s="80" t="s">
        <v>116</v>
      </c>
      <c r="D80" s="80" t="s">
        <v>717</v>
      </c>
      <c r="E80" s="249">
        <v>50</v>
      </c>
      <c r="F80" s="249">
        <v>50</v>
      </c>
      <c r="G80" s="249">
        <v>50</v>
      </c>
    </row>
    <row r="81" spans="1:7" ht="41.25" customHeight="1">
      <c r="A81" s="15" t="s">
        <v>1085</v>
      </c>
      <c r="B81" s="79" t="s">
        <v>420</v>
      </c>
      <c r="C81" s="79"/>
      <c r="D81" s="80"/>
      <c r="E81" s="255">
        <f>SUM(E83)</f>
        <v>8247</v>
      </c>
      <c r="F81" s="255">
        <f>SUM(F83)</f>
        <v>8284</v>
      </c>
      <c r="G81" s="255">
        <f>SUM(G83)</f>
        <v>8284</v>
      </c>
    </row>
    <row r="82" spans="1:7" ht="27.75" customHeight="1">
      <c r="A82" s="82" t="s">
        <v>561</v>
      </c>
      <c r="B82" s="80" t="s">
        <v>568</v>
      </c>
      <c r="C82" s="80"/>
      <c r="D82" s="80"/>
      <c r="E82" s="249">
        <f t="shared" ref="E82:G84" si="15">SUM(E83)</f>
        <v>8247</v>
      </c>
      <c r="F82" s="249">
        <f t="shared" si="15"/>
        <v>8284</v>
      </c>
      <c r="G82" s="249">
        <f t="shared" si="15"/>
        <v>8284</v>
      </c>
    </row>
    <row r="83" spans="1:7" ht="29.25" customHeight="1">
      <c r="A83" s="41" t="s">
        <v>299</v>
      </c>
      <c r="B83" s="80" t="s">
        <v>569</v>
      </c>
      <c r="C83" s="80"/>
      <c r="D83" s="80"/>
      <c r="E83" s="249">
        <f t="shared" si="15"/>
        <v>8247</v>
      </c>
      <c r="F83" s="249">
        <f t="shared" si="15"/>
        <v>8284</v>
      </c>
      <c r="G83" s="249">
        <f t="shared" si="15"/>
        <v>8284</v>
      </c>
    </row>
    <row r="84" spans="1:7" ht="30" customHeight="1">
      <c r="A84" s="36" t="s">
        <v>264</v>
      </c>
      <c r="B84" s="80" t="s">
        <v>569</v>
      </c>
      <c r="C84" s="80" t="s">
        <v>265</v>
      </c>
      <c r="D84" s="80"/>
      <c r="E84" s="249">
        <f t="shared" si="15"/>
        <v>8247</v>
      </c>
      <c r="F84" s="249">
        <f t="shared" si="15"/>
        <v>8284</v>
      </c>
      <c r="G84" s="249">
        <f t="shared" si="15"/>
        <v>8284</v>
      </c>
    </row>
    <row r="85" spans="1:7" ht="35.25" customHeight="1">
      <c r="A85" s="36" t="s">
        <v>251</v>
      </c>
      <c r="B85" s="80" t="s">
        <v>569</v>
      </c>
      <c r="C85" s="80" t="s">
        <v>321</v>
      </c>
      <c r="D85" s="80"/>
      <c r="E85" s="249">
        <f>SUM(E86:E88)</f>
        <v>8247</v>
      </c>
      <c r="F85" s="249">
        <f t="shared" ref="F85:G85" si="16">SUM(F86:F88)</f>
        <v>8284</v>
      </c>
      <c r="G85" s="249">
        <f t="shared" si="16"/>
        <v>8284</v>
      </c>
    </row>
    <row r="86" spans="1:7" ht="19.5" customHeight="1">
      <c r="A86" s="48" t="s">
        <v>247</v>
      </c>
      <c r="B86" s="80" t="s">
        <v>569</v>
      </c>
      <c r="C86" s="80" t="s">
        <v>321</v>
      </c>
      <c r="D86" s="80" t="s">
        <v>244</v>
      </c>
      <c r="E86" s="198">
        <v>7227</v>
      </c>
      <c r="F86" s="198">
        <v>7264</v>
      </c>
      <c r="G86" s="198">
        <v>7264</v>
      </c>
    </row>
    <row r="87" spans="1:7" ht="24.75" customHeight="1">
      <c r="A87" s="48" t="s">
        <v>320</v>
      </c>
      <c r="B87" s="80" t="s">
        <v>569</v>
      </c>
      <c r="C87" s="87" t="s">
        <v>321</v>
      </c>
      <c r="D87" s="87" t="s">
        <v>319</v>
      </c>
      <c r="E87" s="258">
        <v>1000</v>
      </c>
      <c r="F87" s="258">
        <v>1000</v>
      </c>
      <c r="G87" s="258">
        <v>1000</v>
      </c>
    </row>
    <row r="88" spans="1:7" ht="18.75" customHeight="1">
      <c r="A88" s="196" t="s">
        <v>42</v>
      </c>
      <c r="B88" s="80" t="s">
        <v>569</v>
      </c>
      <c r="C88" s="87" t="s">
        <v>321</v>
      </c>
      <c r="D88" s="87" t="s">
        <v>335</v>
      </c>
      <c r="E88" s="258">
        <v>20</v>
      </c>
      <c r="F88" s="258">
        <v>20</v>
      </c>
      <c r="G88" s="258">
        <v>20</v>
      </c>
    </row>
    <row r="89" spans="1:7" ht="31.5" customHeight="1">
      <c r="A89" s="15" t="s">
        <v>1026</v>
      </c>
      <c r="B89" s="79" t="s">
        <v>424</v>
      </c>
      <c r="C89" s="79"/>
      <c r="D89" s="80"/>
      <c r="E89" s="255">
        <f>E90+E96+E111+E118+E125+E129</f>
        <v>641619.89999999991</v>
      </c>
      <c r="F89" s="255">
        <f>F90+F96+F111+F118+F125+F129</f>
        <v>552618.6</v>
      </c>
      <c r="G89" s="255">
        <f>G90+G96+G111+G118+G125+G129</f>
        <v>541732.1</v>
      </c>
    </row>
    <row r="90" spans="1:7" ht="28.5" customHeight="1">
      <c r="A90" s="86" t="s">
        <v>17</v>
      </c>
      <c r="B90" s="79" t="s">
        <v>425</v>
      </c>
      <c r="C90" s="79"/>
      <c r="D90" s="79"/>
      <c r="E90" s="255">
        <f>E91</f>
        <v>199539</v>
      </c>
      <c r="F90" s="255">
        <f>F91</f>
        <v>159525</v>
      </c>
      <c r="G90" s="255">
        <f>G91</f>
        <v>155727</v>
      </c>
    </row>
    <row r="91" spans="1:7" ht="27" customHeight="1">
      <c r="A91" s="41" t="s">
        <v>566</v>
      </c>
      <c r="B91" s="79" t="s">
        <v>589</v>
      </c>
      <c r="C91" s="79"/>
      <c r="D91" s="79"/>
      <c r="E91" s="255">
        <f>E92+E94</f>
        <v>199539</v>
      </c>
      <c r="F91" s="255">
        <f>F92+F94</f>
        <v>159525</v>
      </c>
      <c r="G91" s="255">
        <f>G92+G94</f>
        <v>155727</v>
      </c>
    </row>
    <row r="92" spans="1:7" ht="61.5" customHeight="1">
      <c r="A92" s="41" t="s">
        <v>433</v>
      </c>
      <c r="B92" s="80" t="s">
        <v>590</v>
      </c>
      <c r="C92" s="80" t="s">
        <v>516</v>
      </c>
      <c r="D92" s="79"/>
      <c r="E92" s="249">
        <f>E93</f>
        <v>133004</v>
      </c>
      <c r="F92" s="249">
        <f>F93</f>
        <v>102500</v>
      </c>
      <c r="G92" s="249">
        <f>G93</f>
        <v>105520</v>
      </c>
    </row>
    <row r="93" spans="1:7" ht="19.5" customHeight="1">
      <c r="A93" s="48" t="s">
        <v>700</v>
      </c>
      <c r="B93" s="80" t="s">
        <v>590</v>
      </c>
      <c r="C93" s="80" t="s">
        <v>516</v>
      </c>
      <c r="D93" s="80" t="s">
        <v>709</v>
      </c>
      <c r="E93" s="257">
        <v>133004</v>
      </c>
      <c r="F93" s="257">
        <v>102500</v>
      </c>
      <c r="G93" s="257">
        <v>105520</v>
      </c>
    </row>
    <row r="94" spans="1:7" ht="43.5" customHeight="1">
      <c r="A94" s="41" t="s">
        <v>520</v>
      </c>
      <c r="B94" s="80" t="s">
        <v>694</v>
      </c>
      <c r="C94" s="80"/>
      <c r="D94" s="80"/>
      <c r="E94" s="249">
        <f>E95</f>
        <v>66535</v>
      </c>
      <c r="F94" s="249">
        <f>F95</f>
        <v>57025</v>
      </c>
      <c r="G94" s="249">
        <f>G95</f>
        <v>50207</v>
      </c>
    </row>
    <row r="95" spans="1:7" ht="19.5" customHeight="1">
      <c r="A95" s="48" t="s">
        <v>700</v>
      </c>
      <c r="B95" s="80" t="s">
        <v>635</v>
      </c>
      <c r="C95" s="80" t="s">
        <v>516</v>
      </c>
      <c r="D95" s="80" t="s">
        <v>709</v>
      </c>
      <c r="E95" s="249">
        <v>66535</v>
      </c>
      <c r="F95" s="249">
        <v>57025</v>
      </c>
      <c r="G95" s="249">
        <v>50207</v>
      </c>
    </row>
    <row r="96" spans="1:7" ht="25.5" customHeight="1">
      <c r="A96" s="85" t="s">
        <v>329</v>
      </c>
      <c r="B96" s="79" t="s">
        <v>528</v>
      </c>
      <c r="C96" s="79"/>
      <c r="D96" s="79"/>
      <c r="E96" s="255">
        <f>E97</f>
        <v>379037.7</v>
      </c>
      <c r="F96" s="255">
        <f>F97</f>
        <v>328352.59999999998</v>
      </c>
      <c r="G96" s="255">
        <f>G97</f>
        <v>321264.09999999998</v>
      </c>
    </row>
    <row r="97" spans="1:7" ht="36.75" customHeight="1">
      <c r="A97" s="41" t="s">
        <v>567</v>
      </c>
      <c r="B97" s="80" t="s">
        <v>592</v>
      </c>
      <c r="C97" s="79"/>
      <c r="D97" s="79"/>
      <c r="E97" s="249">
        <f>SUM(E98,E100)</f>
        <v>379037.7</v>
      </c>
      <c r="F97" s="249">
        <f>SUM(F98,F100)</f>
        <v>328352.59999999998</v>
      </c>
      <c r="G97" s="249">
        <f>SUM(G98,G100)</f>
        <v>321264.09999999998</v>
      </c>
    </row>
    <row r="98" spans="1:7" ht="77.25" customHeight="1">
      <c r="A98" s="41" t="s">
        <v>434</v>
      </c>
      <c r="B98" s="80" t="s">
        <v>593</v>
      </c>
      <c r="C98" s="80" t="s">
        <v>517</v>
      </c>
      <c r="D98" s="79"/>
      <c r="E98" s="249">
        <f>SUM(E99:E99)</f>
        <v>232247</v>
      </c>
      <c r="F98" s="249">
        <f>SUM(F99:F99)</f>
        <v>201506</v>
      </c>
      <c r="G98" s="249">
        <f>SUM(G99:G99)</f>
        <v>193959</v>
      </c>
    </row>
    <row r="99" spans="1:7" ht="21.75" customHeight="1">
      <c r="A99" s="48" t="s">
        <v>700</v>
      </c>
      <c r="B99" s="80" t="s">
        <v>593</v>
      </c>
      <c r="C99" s="80" t="s">
        <v>517</v>
      </c>
      <c r="D99" s="80" t="s">
        <v>709</v>
      </c>
      <c r="E99" s="257">
        <v>232247</v>
      </c>
      <c r="F99" s="257">
        <v>201506</v>
      </c>
      <c r="G99" s="257">
        <v>193959</v>
      </c>
    </row>
    <row r="100" spans="1:7" ht="39" customHeight="1">
      <c r="A100" s="41" t="s">
        <v>435</v>
      </c>
      <c r="B100" s="80" t="s">
        <v>594</v>
      </c>
      <c r="C100" s="80" t="s">
        <v>517</v>
      </c>
      <c r="D100" s="80"/>
      <c r="E100" s="249">
        <v>146790.70000000001</v>
      </c>
      <c r="F100" s="249">
        <v>126846.59999999999</v>
      </c>
      <c r="G100" s="249">
        <v>127305.09999999999</v>
      </c>
    </row>
    <row r="101" spans="1:7" ht="20.25" hidden="1" customHeight="1">
      <c r="A101" s="48" t="s">
        <v>700</v>
      </c>
      <c r="B101" s="80" t="s">
        <v>594</v>
      </c>
      <c r="C101" s="80" t="s">
        <v>517</v>
      </c>
      <c r="D101" s="80" t="s">
        <v>709</v>
      </c>
      <c r="E101" s="249"/>
      <c r="F101" s="249"/>
      <c r="G101" s="249"/>
    </row>
    <row r="102" spans="1:7" ht="24.95" hidden="1" customHeight="1">
      <c r="A102" s="48" t="s">
        <v>700</v>
      </c>
      <c r="B102" s="80" t="s">
        <v>729</v>
      </c>
      <c r="C102" s="80" t="s">
        <v>517</v>
      </c>
      <c r="D102" s="80" t="s">
        <v>709</v>
      </c>
      <c r="E102" s="198"/>
      <c r="F102" s="198"/>
      <c r="G102" s="198"/>
    </row>
    <row r="103" spans="1:7" ht="19.5" hidden="1" customHeight="1">
      <c r="A103" s="48"/>
      <c r="B103" s="80"/>
      <c r="C103" s="80"/>
      <c r="D103" s="80" t="s">
        <v>990</v>
      </c>
      <c r="E103" s="198"/>
      <c r="F103" s="198"/>
      <c r="G103" s="198"/>
    </row>
    <row r="104" spans="1:7" ht="27.75" hidden="1" customHeight="1">
      <c r="A104" s="48" t="s">
        <v>886</v>
      </c>
      <c r="B104" s="80" t="s">
        <v>889</v>
      </c>
      <c r="C104" s="80" t="s">
        <v>517</v>
      </c>
      <c r="D104" s="80" t="s">
        <v>709</v>
      </c>
      <c r="E104" s="198"/>
      <c r="F104" s="198"/>
      <c r="G104" s="198"/>
    </row>
    <row r="105" spans="1:7" ht="30" customHeight="1">
      <c r="A105" s="36" t="s">
        <v>932</v>
      </c>
      <c r="B105" s="80" t="s">
        <v>933</v>
      </c>
      <c r="C105" s="80"/>
      <c r="D105" s="80"/>
      <c r="E105" s="249">
        <v>19530</v>
      </c>
      <c r="F105" s="249">
        <v>19530</v>
      </c>
      <c r="G105" s="249">
        <v>19530</v>
      </c>
    </row>
    <row r="106" spans="1:7" ht="30" customHeight="1">
      <c r="A106" s="36" t="s">
        <v>934</v>
      </c>
      <c r="B106" s="80" t="s">
        <v>935</v>
      </c>
      <c r="C106" s="80"/>
      <c r="D106" s="80"/>
      <c r="E106" s="249">
        <v>15823.9</v>
      </c>
      <c r="F106" s="249">
        <v>15384.4</v>
      </c>
      <c r="G106" s="249">
        <v>15823.9</v>
      </c>
    </row>
    <row r="107" spans="1:7" ht="28.5" customHeight="1">
      <c r="A107" s="36" t="s">
        <v>936</v>
      </c>
      <c r="B107" s="80" t="s">
        <v>937</v>
      </c>
      <c r="C107" s="80"/>
      <c r="D107" s="80"/>
      <c r="E107" s="249">
        <v>11714</v>
      </c>
      <c r="F107" s="249">
        <v>10710</v>
      </c>
      <c r="G107" s="249">
        <v>10304.5</v>
      </c>
    </row>
    <row r="108" spans="1:7" ht="21" customHeight="1">
      <c r="A108" s="48" t="s">
        <v>1061</v>
      </c>
      <c r="B108" s="80" t="s">
        <v>1000</v>
      </c>
      <c r="C108" s="80" t="s">
        <v>517</v>
      </c>
      <c r="D108" s="80" t="s">
        <v>709</v>
      </c>
      <c r="E108" s="249">
        <v>165</v>
      </c>
      <c r="F108" s="249">
        <v>165</v>
      </c>
      <c r="G108" s="249">
        <v>165</v>
      </c>
    </row>
    <row r="109" spans="1:7" ht="21" customHeight="1">
      <c r="A109" s="48" t="s">
        <v>1062</v>
      </c>
      <c r="B109" s="80" t="s">
        <v>1001</v>
      </c>
      <c r="C109" s="80" t="s">
        <v>517</v>
      </c>
      <c r="D109" s="80" t="s">
        <v>855</v>
      </c>
      <c r="E109" s="249">
        <v>2802.8</v>
      </c>
      <c r="F109" s="249">
        <v>2802.8</v>
      </c>
      <c r="G109" s="249">
        <v>3342.7</v>
      </c>
    </row>
    <row r="110" spans="1:7" ht="21" customHeight="1">
      <c r="A110" s="48" t="s">
        <v>1004</v>
      </c>
      <c r="B110" s="80" t="s">
        <v>1005</v>
      </c>
      <c r="C110" s="80" t="s">
        <v>517</v>
      </c>
      <c r="D110" s="80" t="s">
        <v>855</v>
      </c>
      <c r="E110" s="249"/>
      <c r="F110" s="249">
        <v>4192</v>
      </c>
      <c r="G110" s="249">
        <v>4192</v>
      </c>
    </row>
    <row r="111" spans="1:7" ht="30" customHeight="1">
      <c r="A111" s="78" t="s">
        <v>330</v>
      </c>
      <c r="B111" s="79" t="s">
        <v>529</v>
      </c>
      <c r="C111" s="79"/>
      <c r="D111" s="79"/>
      <c r="E111" s="255">
        <f>SUM(E112)</f>
        <v>46466</v>
      </c>
      <c r="F111" s="255">
        <f>SUM(F112)</f>
        <v>50210</v>
      </c>
      <c r="G111" s="255">
        <f>SUM(G112)</f>
        <v>50210</v>
      </c>
    </row>
    <row r="112" spans="1:7" ht="27" customHeight="1">
      <c r="A112" s="48" t="s">
        <v>556</v>
      </c>
      <c r="B112" s="80" t="s">
        <v>595</v>
      </c>
      <c r="C112" s="80"/>
      <c r="D112" s="80"/>
      <c r="E112" s="249">
        <f>E113+E115</f>
        <v>46466</v>
      </c>
      <c r="F112" s="249">
        <f t="shared" ref="F112:G112" si="17">F113+F115+F117</f>
        <v>50210</v>
      </c>
      <c r="G112" s="249">
        <f t="shared" si="17"/>
        <v>50210</v>
      </c>
    </row>
    <row r="113" spans="1:7" ht="33.75" customHeight="1">
      <c r="A113" s="41" t="s">
        <v>712</v>
      </c>
      <c r="B113" s="80" t="s">
        <v>596</v>
      </c>
      <c r="C113" s="80" t="s">
        <v>648</v>
      </c>
      <c r="D113" s="80"/>
      <c r="E113" s="249">
        <f>E114</f>
        <v>23246</v>
      </c>
      <c r="F113" s="249">
        <f t="shared" ref="F113:G113" si="18">F114</f>
        <v>24615</v>
      </c>
      <c r="G113" s="249">
        <f t="shared" si="18"/>
        <v>24615</v>
      </c>
    </row>
    <row r="114" spans="1:7" ht="24" customHeight="1">
      <c r="A114" s="48" t="s">
        <v>700</v>
      </c>
      <c r="B114" s="80" t="s">
        <v>596</v>
      </c>
      <c r="C114" s="80" t="s">
        <v>648</v>
      </c>
      <c r="D114" s="80" t="s">
        <v>709</v>
      </c>
      <c r="E114" s="249">
        <v>23246</v>
      </c>
      <c r="F114" s="249">
        <v>24615</v>
      </c>
      <c r="G114" s="249">
        <v>24615</v>
      </c>
    </row>
    <row r="115" spans="1:7" ht="30" customHeight="1">
      <c r="A115" s="41" t="s">
        <v>711</v>
      </c>
      <c r="B115" s="80" t="s">
        <v>710</v>
      </c>
      <c r="C115" s="80" t="s">
        <v>648</v>
      </c>
      <c r="D115" s="80"/>
      <c r="E115" s="249">
        <f>E116</f>
        <v>23220</v>
      </c>
      <c r="F115" s="249">
        <f t="shared" ref="F115:G115" si="19">F116</f>
        <v>25595</v>
      </c>
      <c r="G115" s="249">
        <f t="shared" si="19"/>
        <v>25595</v>
      </c>
    </row>
    <row r="116" spans="1:7" ht="26.25" customHeight="1">
      <c r="A116" s="48" t="s">
        <v>700</v>
      </c>
      <c r="B116" s="80" t="s">
        <v>710</v>
      </c>
      <c r="C116" s="80" t="s">
        <v>648</v>
      </c>
      <c r="D116" s="80" t="s">
        <v>245</v>
      </c>
      <c r="E116" s="249">
        <v>23220</v>
      </c>
      <c r="F116" s="249">
        <v>25595</v>
      </c>
      <c r="G116" s="249">
        <v>25595</v>
      </c>
    </row>
    <row r="117" spans="1:7" ht="22.5" hidden="1" customHeight="1">
      <c r="A117" s="196" t="s">
        <v>951</v>
      </c>
      <c r="B117" s="80" t="s">
        <v>710</v>
      </c>
      <c r="C117" s="80" t="s">
        <v>648</v>
      </c>
      <c r="D117" s="80"/>
      <c r="E117" s="249"/>
      <c r="F117" s="249"/>
      <c r="G117" s="249"/>
    </row>
    <row r="118" spans="1:7" s="231" customFormat="1" ht="39" customHeight="1">
      <c r="A118" s="78" t="s">
        <v>1086</v>
      </c>
      <c r="B118" s="79" t="s">
        <v>531</v>
      </c>
      <c r="C118" s="79"/>
      <c r="D118" s="79"/>
      <c r="E118" s="255">
        <f>SUM(E120)</f>
        <v>10690</v>
      </c>
      <c r="F118" s="255">
        <f>SUM(F120)</f>
        <v>11531</v>
      </c>
      <c r="G118" s="255">
        <f>SUM(G120)</f>
        <v>11531</v>
      </c>
    </row>
    <row r="119" spans="1:7" s="231" customFormat="1" ht="30" customHeight="1">
      <c r="A119" s="48" t="s">
        <v>599</v>
      </c>
      <c r="B119" s="80" t="s">
        <v>629</v>
      </c>
      <c r="C119" s="80"/>
      <c r="D119" s="80"/>
      <c r="E119" s="249">
        <f>SUM(E120)</f>
        <v>10690</v>
      </c>
      <c r="F119" s="249">
        <f>SUM(F120)</f>
        <v>11531</v>
      </c>
      <c r="G119" s="249">
        <f>SUM(G120)</f>
        <v>11531</v>
      </c>
    </row>
    <row r="120" spans="1:7" s="231" customFormat="1" ht="41.25" customHeight="1">
      <c r="A120" s="48" t="s">
        <v>695</v>
      </c>
      <c r="B120" s="80" t="s">
        <v>600</v>
      </c>
      <c r="C120" s="80"/>
      <c r="D120" s="80"/>
      <c r="E120" s="249">
        <f>SUM(E123:E124)</f>
        <v>10690</v>
      </c>
      <c r="F120" s="249">
        <f>SUM(F123:F124)</f>
        <v>11531</v>
      </c>
      <c r="G120" s="249">
        <f>SUM(G123:G124)</f>
        <v>11531</v>
      </c>
    </row>
    <row r="121" spans="1:7" s="231" customFormat="1" ht="21" customHeight="1">
      <c r="A121" s="36" t="s">
        <v>269</v>
      </c>
      <c r="B121" s="80" t="s">
        <v>532</v>
      </c>
      <c r="C121" s="80" t="s">
        <v>268</v>
      </c>
      <c r="D121" s="80"/>
      <c r="E121" s="249">
        <f>SUM(E122)</f>
        <v>10690</v>
      </c>
      <c r="F121" s="249">
        <f>SUM(F122)</f>
        <v>11531</v>
      </c>
      <c r="G121" s="249">
        <f>SUM(G122)</f>
        <v>11531</v>
      </c>
    </row>
    <row r="122" spans="1:7" s="231" customFormat="1" ht="30" customHeight="1">
      <c r="A122" s="48" t="s">
        <v>156</v>
      </c>
      <c r="B122" s="80" t="s">
        <v>532</v>
      </c>
      <c r="C122" s="80" t="s">
        <v>115</v>
      </c>
      <c r="D122" s="80"/>
      <c r="E122" s="249">
        <f>SUM(E123:E124)</f>
        <v>10690</v>
      </c>
      <c r="F122" s="249">
        <f>SUM(F123:F124)</f>
        <v>11531</v>
      </c>
      <c r="G122" s="249">
        <f>SUM(G123:G124)</f>
        <v>11531</v>
      </c>
    </row>
    <row r="123" spans="1:7" s="231" customFormat="1" ht="23.25" customHeight="1">
      <c r="A123" s="41" t="s">
        <v>247</v>
      </c>
      <c r="B123" s="80" t="s">
        <v>532</v>
      </c>
      <c r="C123" s="80" t="s">
        <v>115</v>
      </c>
      <c r="D123" s="80" t="s">
        <v>244</v>
      </c>
      <c r="E123" s="249">
        <v>9255</v>
      </c>
      <c r="F123" s="249">
        <v>10096</v>
      </c>
      <c r="G123" s="249">
        <v>10096</v>
      </c>
    </row>
    <row r="124" spans="1:7" s="231" customFormat="1" ht="30.75" customHeight="1">
      <c r="A124" s="48" t="s">
        <v>320</v>
      </c>
      <c r="B124" s="80" t="s">
        <v>532</v>
      </c>
      <c r="C124" s="80" t="s">
        <v>115</v>
      </c>
      <c r="D124" s="80" t="s">
        <v>319</v>
      </c>
      <c r="E124" s="249">
        <v>1435</v>
      </c>
      <c r="F124" s="249">
        <v>1435</v>
      </c>
      <c r="G124" s="249">
        <v>1435</v>
      </c>
    </row>
    <row r="125" spans="1:7" s="231" customFormat="1" ht="22.5" customHeight="1">
      <c r="A125" s="15" t="s">
        <v>15</v>
      </c>
      <c r="B125" s="79" t="s">
        <v>542</v>
      </c>
      <c r="C125" s="79" t="s">
        <v>179</v>
      </c>
      <c r="D125" s="79"/>
      <c r="E125" s="255">
        <f>SUM(E127)</f>
        <v>2887.2</v>
      </c>
      <c r="F125" s="255">
        <f>SUM(F127)</f>
        <v>0</v>
      </c>
      <c r="G125" s="255">
        <f>SUM(G127)</f>
        <v>0</v>
      </c>
    </row>
    <row r="126" spans="1:7" s="231" customFormat="1" ht="31.5" customHeight="1">
      <c r="A126" s="36" t="s">
        <v>608</v>
      </c>
      <c r="B126" s="80" t="s">
        <v>609</v>
      </c>
      <c r="C126" s="80" t="s">
        <v>179</v>
      </c>
      <c r="D126" s="80"/>
      <c r="E126" s="249">
        <f>E127</f>
        <v>2887.2</v>
      </c>
      <c r="F126" s="249">
        <f>F127</f>
        <v>0</v>
      </c>
      <c r="G126" s="249">
        <f>G127</f>
        <v>0</v>
      </c>
    </row>
    <row r="127" spans="1:7" s="231" customFormat="1" ht="63" customHeight="1">
      <c r="A127" s="48" t="s">
        <v>6</v>
      </c>
      <c r="B127" s="80" t="s">
        <v>610</v>
      </c>
      <c r="C127" s="80" t="s">
        <v>179</v>
      </c>
      <c r="D127" s="80"/>
      <c r="E127" s="249">
        <f>SUM(E128)</f>
        <v>2887.2</v>
      </c>
      <c r="F127" s="249">
        <f>SUM(F128)</f>
        <v>0</v>
      </c>
      <c r="G127" s="249">
        <f>SUM(G128)</f>
        <v>0</v>
      </c>
    </row>
    <row r="128" spans="1:7" s="231" customFormat="1" ht="33" customHeight="1">
      <c r="A128" s="48" t="s">
        <v>320</v>
      </c>
      <c r="B128" s="80" t="s">
        <v>610</v>
      </c>
      <c r="C128" s="80" t="s">
        <v>179</v>
      </c>
      <c r="D128" s="80" t="s">
        <v>319</v>
      </c>
      <c r="E128" s="257">
        <v>2887.2</v>
      </c>
      <c r="F128" s="257"/>
      <c r="G128" s="257"/>
    </row>
    <row r="129" spans="1:7" s="231" customFormat="1" ht="24" customHeight="1">
      <c r="A129" s="15" t="s">
        <v>63</v>
      </c>
      <c r="B129" s="79" t="s">
        <v>543</v>
      </c>
      <c r="C129" s="79" t="s">
        <v>174</v>
      </c>
      <c r="D129" s="79"/>
      <c r="E129" s="255">
        <f>SUM(E131)</f>
        <v>3000</v>
      </c>
      <c r="F129" s="255">
        <f>SUM(F131)</f>
        <v>3000</v>
      </c>
      <c r="G129" s="255">
        <f>SUM(G131)</f>
        <v>3000</v>
      </c>
    </row>
    <row r="130" spans="1:7" s="231" customFormat="1" ht="29.25" customHeight="1">
      <c r="A130" s="36" t="s">
        <v>608</v>
      </c>
      <c r="B130" s="80" t="s">
        <v>611</v>
      </c>
      <c r="C130" s="80" t="s">
        <v>174</v>
      </c>
      <c r="D130" s="80"/>
      <c r="E130" s="249">
        <f t="shared" ref="E130:G131" si="20">SUM(E131)</f>
        <v>3000</v>
      </c>
      <c r="F130" s="249">
        <f t="shared" si="20"/>
        <v>3000</v>
      </c>
      <c r="G130" s="249">
        <f t="shared" si="20"/>
        <v>3000</v>
      </c>
    </row>
    <row r="131" spans="1:7" s="231" customFormat="1" ht="62.25" customHeight="1">
      <c r="A131" s="48" t="s">
        <v>438</v>
      </c>
      <c r="B131" s="80" t="s">
        <v>612</v>
      </c>
      <c r="C131" s="80" t="s">
        <v>174</v>
      </c>
      <c r="D131" s="79"/>
      <c r="E131" s="249">
        <f t="shared" si="20"/>
        <v>3000</v>
      </c>
      <c r="F131" s="249">
        <f t="shared" si="20"/>
        <v>3000</v>
      </c>
      <c r="G131" s="249">
        <f t="shared" si="20"/>
        <v>3000</v>
      </c>
    </row>
    <row r="132" spans="1:7" s="231" customFormat="1" ht="29.25" customHeight="1">
      <c r="A132" s="48" t="s">
        <v>445</v>
      </c>
      <c r="B132" s="80" t="s">
        <v>612</v>
      </c>
      <c r="C132" s="80" t="s">
        <v>174</v>
      </c>
      <c r="D132" s="80" t="s">
        <v>248</v>
      </c>
      <c r="E132" s="257">
        <v>3000</v>
      </c>
      <c r="F132" s="257">
        <v>3000</v>
      </c>
      <c r="G132" s="257">
        <v>3000</v>
      </c>
    </row>
    <row r="133" spans="1:7" s="231" customFormat="1" ht="42" customHeight="1">
      <c r="A133" s="15" t="s">
        <v>1031</v>
      </c>
      <c r="B133" s="79" t="s">
        <v>544</v>
      </c>
      <c r="C133" s="83" t="s">
        <v>176</v>
      </c>
      <c r="D133" s="79"/>
      <c r="E133" s="255">
        <f>SUM(E134,E137)</f>
        <v>16670</v>
      </c>
      <c r="F133" s="255">
        <f>SUM(F134,F137)</f>
        <v>17486</v>
      </c>
      <c r="G133" s="255">
        <f>SUM(G134,G137)</f>
        <v>17486</v>
      </c>
    </row>
    <row r="134" spans="1:7" s="231" customFormat="1" ht="30.75" customHeight="1">
      <c r="A134" s="36" t="s">
        <v>597</v>
      </c>
      <c r="B134" s="80" t="s">
        <v>607</v>
      </c>
      <c r="C134" s="84" t="s">
        <v>176</v>
      </c>
      <c r="D134" s="80"/>
      <c r="E134" s="255">
        <f t="shared" ref="E134:G135" si="21">E135</f>
        <v>700</v>
      </c>
      <c r="F134" s="255">
        <f t="shared" si="21"/>
        <v>700</v>
      </c>
      <c r="G134" s="255">
        <f t="shared" si="21"/>
        <v>700</v>
      </c>
    </row>
    <row r="135" spans="1:7" s="231" customFormat="1" ht="20.25" customHeight="1">
      <c r="A135" s="48" t="s">
        <v>14</v>
      </c>
      <c r="B135" s="80" t="s">
        <v>598</v>
      </c>
      <c r="C135" s="84" t="s">
        <v>176</v>
      </c>
      <c r="D135" s="80"/>
      <c r="E135" s="249">
        <f t="shared" si="21"/>
        <v>700</v>
      </c>
      <c r="F135" s="249">
        <f t="shared" si="21"/>
        <v>700</v>
      </c>
      <c r="G135" s="249">
        <f t="shared" si="21"/>
        <v>700</v>
      </c>
    </row>
    <row r="136" spans="1:7" s="231" customFormat="1" ht="30" customHeight="1">
      <c r="A136" s="81" t="s">
        <v>320</v>
      </c>
      <c r="B136" s="80" t="s">
        <v>598</v>
      </c>
      <c r="C136" s="84" t="s">
        <v>176</v>
      </c>
      <c r="D136" s="80" t="s">
        <v>319</v>
      </c>
      <c r="E136" s="249">
        <v>700</v>
      </c>
      <c r="F136" s="249">
        <v>700</v>
      </c>
      <c r="G136" s="249">
        <v>700</v>
      </c>
    </row>
    <row r="137" spans="1:7" s="231" customFormat="1" ht="29.25" customHeight="1">
      <c r="A137" s="36" t="s">
        <v>606</v>
      </c>
      <c r="B137" s="80" t="s">
        <v>636</v>
      </c>
      <c r="C137" s="84" t="s">
        <v>510</v>
      </c>
      <c r="D137" s="80"/>
      <c r="E137" s="249">
        <f>SUM(E138,E140,E142)</f>
        <v>15970</v>
      </c>
      <c r="F137" s="249">
        <f>SUM(F138,F140,F142)</f>
        <v>16786</v>
      </c>
      <c r="G137" s="249">
        <f>SUM(G138,G140,G142)</f>
        <v>16786</v>
      </c>
    </row>
    <row r="138" spans="1:7" s="231" customFormat="1" ht="26.25" customHeight="1">
      <c r="A138" s="259" t="s">
        <v>649</v>
      </c>
      <c r="B138" s="80" t="s">
        <v>637</v>
      </c>
      <c r="C138" s="80" t="s">
        <v>510</v>
      </c>
      <c r="D138" s="80"/>
      <c r="E138" s="249">
        <f>E139</f>
        <v>1800</v>
      </c>
      <c r="F138" s="249">
        <f>F139</f>
        <v>1760</v>
      </c>
      <c r="G138" s="249">
        <f>G139</f>
        <v>1760</v>
      </c>
    </row>
    <row r="139" spans="1:7" s="231" customFormat="1" ht="29.25" customHeight="1">
      <c r="A139" s="81" t="s">
        <v>320</v>
      </c>
      <c r="B139" s="80" t="s">
        <v>637</v>
      </c>
      <c r="C139" s="80" t="s">
        <v>510</v>
      </c>
      <c r="D139" s="80" t="s">
        <v>319</v>
      </c>
      <c r="E139" s="249">
        <v>1800</v>
      </c>
      <c r="F139" s="249">
        <v>1760</v>
      </c>
      <c r="G139" s="249">
        <v>1760</v>
      </c>
    </row>
    <row r="140" spans="1:7" s="231" customFormat="1" ht="20.25" customHeight="1">
      <c r="A140" s="259" t="s">
        <v>645</v>
      </c>
      <c r="B140" s="80" t="s">
        <v>638</v>
      </c>
      <c r="C140" s="80" t="s">
        <v>510</v>
      </c>
      <c r="D140" s="80"/>
      <c r="E140" s="249">
        <f>SUM(E141)</f>
        <v>1000</v>
      </c>
      <c r="F140" s="249">
        <f>SUM(F141)</f>
        <v>1000</v>
      </c>
      <c r="G140" s="249">
        <f>SUM(G141)</f>
        <v>1000</v>
      </c>
    </row>
    <row r="141" spans="1:7" s="231" customFormat="1" ht="29.25" customHeight="1">
      <c r="A141" s="48" t="s">
        <v>644</v>
      </c>
      <c r="B141" s="80" t="s">
        <v>638</v>
      </c>
      <c r="C141" s="84" t="s">
        <v>510</v>
      </c>
      <c r="D141" s="80" t="s">
        <v>642</v>
      </c>
      <c r="E141" s="249">
        <v>1000</v>
      </c>
      <c r="F141" s="249">
        <v>1000</v>
      </c>
      <c r="G141" s="249">
        <v>1000</v>
      </c>
    </row>
    <row r="142" spans="1:7" s="231" customFormat="1" ht="27" customHeight="1">
      <c r="A142" s="259" t="s">
        <v>669</v>
      </c>
      <c r="B142" s="80" t="s">
        <v>639</v>
      </c>
      <c r="C142" s="84" t="s">
        <v>510</v>
      </c>
      <c r="D142" s="80"/>
      <c r="E142" s="249">
        <f>E143</f>
        <v>13170</v>
      </c>
      <c r="F142" s="249">
        <f>F143</f>
        <v>14026</v>
      </c>
      <c r="G142" s="249">
        <f>G143</f>
        <v>14026</v>
      </c>
    </row>
    <row r="143" spans="1:7" s="231" customFormat="1" ht="21" customHeight="1">
      <c r="A143" s="48" t="s">
        <v>644</v>
      </c>
      <c r="B143" s="80" t="s">
        <v>639</v>
      </c>
      <c r="C143" s="84" t="s">
        <v>510</v>
      </c>
      <c r="D143" s="80" t="s">
        <v>642</v>
      </c>
      <c r="E143" s="249">
        <v>13170</v>
      </c>
      <c r="F143" s="249">
        <v>14026</v>
      </c>
      <c r="G143" s="249">
        <v>14026</v>
      </c>
    </row>
    <row r="144" spans="1:7" s="231" customFormat="1" ht="38.25" customHeight="1">
      <c r="A144" s="78" t="s">
        <v>1032</v>
      </c>
      <c r="B144" s="79" t="s">
        <v>541</v>
      </c>
      <c r="C144" s="79"/>
      <c r="D144" s="79"/>
      <c r="E144" s="255">
        <f>E145+E150</f>
        <v>24390.9</v>
      </c>
      <c r="F144" s="255">
        <f>F145+F150</f>
        <v>26041.4</v>
      </c>
      <c r="G144" s="255">
        <f>G145+G150</f>
        <v>27263.7</v>
      </c>
    </row>
    <row r="145" spans="1:7" s="231" customFormat="1" ht="36.75" customHeight="1">
      <c r="A145" s="48" t="s">
        <v>564</v>
      </c>
      <c r="B145" s="80" t="s">
        <v>602</v>
      </c>
      <c r="C145" s="79"/>
      <c r="D145" s="79"/>
      <c r="E145" s="249">
        <f>E146</f>
        <v>2000</v>
      </c>
      <c r="F145" s="249">
        <f>F146</f>
        <v>1000</v>
      </c>
      <c r="G145" s="249">
        <f>G146</f>
        <v>1000</v>
      </c>
    </row>
    <row r="146" spans="1:7" s="231" customFormat="1" ht="33" customHeight="1">
      <c r="A146" s="48" t="s">
        <v>16</v>
      </c>
      <c r="B146" s="80" t="s">
        <v>602</v>
      </c>
      <c r="C146" s="80"/>
      <c r="D146" s="79"/>
      <c r="E146" s="249">
        <f>SUM(E147)</f>
        <v>2000</v>
      </c>
      <c r="F146" s="249">
        <f>SUM(F147)</f>
        <v>1000</v>
      </c>
      <c r="G146" s="249">
        <f>SUM(G147)</f>
        <v>1000</v>
      </c>
    </row>
    <row r="147" spans="1:7" s="231" customFormat="1" ht="21" customHeight="1">
      <c r="A147" s="48" t="s">
        <v>211</v>
      </c>
      <c r="B147" s="80" t="s">
        <v>734</v>
      </c>
      <c r="C147" s="80" t="s">
        <v>377</v>
      </c>
      <c r="D147" s="79"/>
      <c r="E147" s="249">
        <f t="shared" ref="E147:G148" si="22">E148</f>
        <v>2000</v>
      </c>
      <c r="F147" s="249">
        <f t="shared" si="22"/>
        <v>1000</v>
      </c>
      <c r="G147" s="249">
        <f t="shared" si="22"/>
        <v>1000</v>
      </c>
    </row>
    <row r="148" spans="1:7" s="231" customFormat="1" ht="21.75" customHeight="1">
      <c r="A148" s="48" t="s">
        <v>193</v>
      </c>
      <c r="B148" s="80" t="s">
        <v>734</v>
      </c>
      <c r="C148" s="80" t="s">
        <v>179</v>
      </c>
      <c r="D148" s="79"/>
      <c r="E148" s="249">
        <f t="shared" si="22"/>
        <v>2000</v>
      </c>
      <c r="F148" s="249">
        <f t="shared" si="22"/>
        <v>1000</v>
      </c>
      <c r="G148" s="249">
        <f t="shared" si="22"/>
        <v>1000</v>
      </c>
    </row>
    <row r="149" spans="1:7" s="231" customFormat="1" ht="27.75" customHeight="1">
      <c r="A149" s="81" t="s">
        <v>252</v>
      </c>
      <c r="B149" s="80" t="s">
        <v>734</v>
      </c>
      <c r="C149" s="80" t="s">
        <v>179</v>
      </c>
      <c r="D149" s="80" t="s">
        <v>250</v>
      </c>
      <c r="E149" s="249">
        <v>2000</v>
      </c>
      <c r="F149" s="249">
        <v>1000</v>
      </c>
      <c r="G149" s="249">
        <v>1000</v>
      </c>
    </row>
    <row r="150" spans="1:7" s="231" customFormat="1" ht="30" customHeight="1">
      <c r="A150" s="36" t="s">
        <v>721</v>
      </c>
      <c r="B150" s="80" t="s">
        <v>878</v>
      </c>
      <c r="C150" s="80" t="s">
        <v>179</v>
      </c>
      <c r="D150" s="80" t="s">
        <v>250</v>
      </c>
      <c r="E150" s="249">
        <v>22390.9</v>
      </c>
      <c r="F150" s="249">
        <v>25041.4</v>
      </c>
      <c r="G150" s="249">
        <v>26263.7</v>
      </c>
    </row>
    <row r="151" spans="1:7" s="231" customFormat="1" ht="28.5" customHeight="1">
      <c r="A151" s="15" t="s">
        <v>1082</v>
      </c>
      <c r="B151" s="79" t="s">
        <v>409</v>
      </c>
      <c r="C151" s="79"/>
      <c r="D151" s="260"/>
      <c r="E151" s="261">
        <f t="shared" ref="E151:G153" si="23">SUM(E152)</f>
        <v>500</v>
      </c>
      <c r="F151" s="261">
        <f t="shared" si="23"/>
        <v>850</v>
      </c>
      <c r="G151" s="261">
        <f t="shared" si="23"/>
        <v>850</v>
      </c>
    </row>
    <row r="152" spans="1:7" s="231" customFormat="1" ht="33" customHeight="1">
      <c r="A152" s="48" t="s">
        <v>562</v>
      </c>
      <c r="B152" s="80" t="s">
        <v>585</v>
      </c>
      <c r="C152" s="80"/>
      <c r="D152" s="262"/>
      <c r="E152" s="257">
        <v>500</v>
      </c>
      <c r="F152" s="257">
        <f t="shared" si="23"/>
        <v>850</v>
      </c>
      <c r="G152" s="257">
        <f t="shared" si="23"/>
        <v>850</v>
      </c>
    </row>
    <row r="153" spans="1:7" s="231" customFormat="1" ht="69" hidden="1" customHeight="1">
      <c r="A153" s="36" t="s">
        <v>913</v>
      </c>
      <c r="B153" s="80" t="s">
        <v>586</v>
      </c>
      <c r="C153" s="80"/>
      <c r="D153" s="262"/>
      <c r="E153" s="257">
        <f t="shared" si="23"/>
        <v>850</v>
      </c>
      <c r="F153" s="257">
        <f t="shared" si="23"/>
        <v>850</v>
      </c>
      <c r="G153" s="257">
        <f t="shared" si="23"/>
        <v>850</v>
      </c>
    </row>
    <row r="154" spans="1:7" s="231" customFormat="1" ht="19.5" hidden="1" customHeight="1">
      <c r="A154" s="48" t="s">
        <v>266</v>
      </c>
      <c r="B154" s="80" t="s">
        <v>586</v>
      </c>
      <c r="C154" s="87" t="s">
        <v>267</v>
      </c>
      <c r="D154" s="262"/>
      <c r="E154" s="257">
        <f t="shared" ref="E154:G155" si="24">E155</f>
        <v>850</v>
      </c>
      <c r="F154" s="257">
        <f t="shared" si="24"/>
        <v>850</v>
      </c>
      <c r="G154" s="257">
        <f t="shared" si="24"/>
        <v>850</v>
      </c>
    </row>
    <row r="155" spans="1:7" s="231" customFormat="1" ht="22.5" hidden="1" customHeight="1">
      <c r="A155" s="82" t="s">
        <v>110</v>
      </c>
      <c r="B155" s="80" t="s">
        <v>586</v>
      </c>
      <c r="C155" s="80" t="s">
        <v>486</v>
      </c>
      <c r="D155" s="262"/>
      <c r="E155" s="257">
        <f t="shared" si="24"/>
        <v>850</v>
      </c>
      <c r="F155" s="257">
        <f t="shared" si="24"/>
        <v>850</v>
      </c>
      <c r="G155" s="257">
        <f t="shared" si="24"/>
        <v>850</v>
      </c>
    </row>
    <row r="156" spans="1:7" s="231" customFormat="1" ht="42.75" hidden="1" customHeight="1">
      <c r="A156" s="81" t="s">
        <v>320</v>
      </c>
      <c r="B156" s="80" t="s">
        <v>586</v>
      </c>
      <c r="C156" s="80" t="s">
        <v>486</v>
      </c>
      <c r="D156" s="80" t="s">
        <v>319</v>
      </c>
      <c r="E156" s="249">
        <v>850</v>
      </c>
      <c r="F156" s="249">
        <v>850</v>
      </c>
      <c r="G156" s="249">
        <v>850</v>
      </c>
    </row>
    <row r="157" spans="1:7" s="231" customFormat="1" ht="35.25" hidden="1" customHeight="1">
      <c r="A157" s="85"/>
      <c r="B157" s="79" t="s">
        <v>410</v>
      </c>
      <c r="C157" s="80"/>
      <c r="D157" s="80"/>
      <c r="E157" s="255">
        <v>0</v>
      </c>
      <c r="F157" s="255"/>
      <c r="G157" s="255">
        <v>0</v>
      </c>
    </row>
    <row r="158" spans="1:7" s="231" customFormat="1" ht="58.5" hidden="1" customHeight="1">
      <c r="A158" s="15"/>
      <c r="B158" s="79" t="s">
        <v>677</v>
      </c>
      <c r="C158" s="79"/>
      <c r="D158" s="79"/>
      <c r="E158" s="255">
        <f>E159</f>
        <v>0</v>
      </c>
      <c r="F158" s="255"/>
      <c r="G158" s="255">
        <f>G159</f>
        <v>0</v>
      </c>
    </row>
    <row r="159" spans="1:7" s="231" customFormat="1" ht="47.25" hidden="1" customHeight="1">
      <c r="A159" s="36"/>
      <c r="B159" s="80" t="s">
        <v>678</v>
      </c>
      <c r="C159" s="80"/>
      <c r="D159" s="80"/>
      <c r="E159" s="249">
        <v>0</v>
      </c>
      <c r="F159" s="249"/>
      <c r="G159" s="249">
        <v>0</v>
      </c>
    </row>
    <row r="160" spans="1:7" s="231" customFormat="1" ht="38.25" hidden="1" customHeight="1">
      <c r="A160" s="81"/>
      <c r="B160" s="80" t="s">
        <v>679</v>
      </c>
      <c r="C160" s="80"/>
      <c r="D160" s="80"/>
      <c r="E160" s="249">
        <v>0</v>
      </c>
      <c r="F160" s="249"/>
      <c r="G160" s="249">
        <v>0</v>
      </c>
    </row>
    <row r="161" spans="1:7" s="231" customFormat="1" ht="33.75" hidden="1" customHeight="1">
      <c r="A161" s="48"/>
      <c r="B161" s="80" t="s">
        <v>679</v>
      </c>
      <c r="C161" s="80" t="s">
        <v>377</v>
      </c>
      <c r="D161" s="80"/>
      <c r="E161" s="249">
        <f>E162</f>
        <v>0</v>
      </c>
      <c r="F161" s="249"/>
      <c r="G161" s="249">
        <f>G162</f>
        <v>0</v>
      </c>
    </row>
    <row r="162" spans="1:7" s="231" customFormat="1" ht="21.75" hidden="1" customHeight="1">
      <c r="A162" s="48"/>
      <c r="B162" s="80" t="s">
        <v>679</v>
      </c>
      <c r="C162" s="80" t="s">
        <v>179</v>
      </c>
      <c r="D162" s="80"/>
      <c r="E162" s="249">
        <f>E163</f>
        <v>0</v>
      </c>
      <c r="F162" s="249"/>
      <c r="G162" s="249">
        <f>G163</f>
        <v>0</v>
      </c>
    </row>
    <row r="163" spans="1:7" s="231" customFormat="1" ht="21" hidden="1" customHeight="1">
      <c r="A163" s="81"/>
      <c r="B163" s="80" t="s">
        <v>679</v>
      </c>
      <c r="C163" s="80" t="s">
        <v>179</v>
      </c>
      <c r="D163" s="80" t="s">
        <v>250</v>
      </c>
      <c r="E163" s="249">
        <v>0</v>
      </c>
      <c r="F163" s="249"/>
      <c r="G163" s="249">
        <v>0</v>
      </c>
    </row>
    <row r="164" spans="1:7" s="231" customFormat="1" ht="38.25" customHeight="1">
      <c r="A164" s="256" t="s">
        <v>1083</v>
      </c>
      <c r="B164" s="79" t="s">
        <v>419</v>
      </c>
      <c r="C164" s="79"/>
      <c r="D164" s="79"/>
      <c r="E164" s="255">
        <f t="shared" ref="E164:G165" si="25">SUM(E165)</f>
        <v>2000</v>
      </c>
      <c r="F164" s="255">
        <f t="shared" si="25"/>
        <v>2435</v>
      </c>
      <c r="G164" s="255">
        <f t="shared" si="25"/>
        <v>2435</v>
      </c>
    </row>
    <row r="165" spans="1:7" s="231" customFormat="1" ht="27.75" customHeight="1">
      <c r="A165" s="48" t="s">
        <v>563</v>
      </c>
      <c r="B165" s="80" t="s">
        <v>419</v>
      </c>
      <c r="C165" s="80"/>
      <c r="D165" s="80"/>
      <c r="E165" s="249">
        <f t="shared" si="25"/>
        <v>2000</v>
      </c>
      <c r="F165" s="249">
        <f t="shared" si="25"/>
        <v>2435</v>
      </c>
      <c r="G165" s="249">
        <f t="shared" si="25"/>
        <v>2435</v>
      </c>
    </row>
    <row r="166" spans="1:7" s="231" customFormat="1" ht="24" customHeight="1">
      <c r="A166" s="81" t="s">
        <v>354</v>
      </c>
      <c r="B166" s="80" t="s">
        <v>963</v>
      </c>
      <c r="C166" s="80"/>
      <c r="D166" s="80"/>
      <c r="E166" s="249">
        <f>E167</f>
        <v>2000</v>
      </c>
      <c r="F166" s="249">
        <f>F167</f>
        <v>2435</v>
      </c>
      <c r="G166" s="249">
        <f>G167</f>
        <v>2435</v>
      </c>
    </row>
    <row r="167" spans="1:7" s="231" customFormat="1" ht="22.5" customHeight="1">
      <c r="A167" s="48" t="s">
        <v>266</v>
      </c>
      <c r="B167" s="80" t="s">
        <v>581</v>
      </c>
      <c r="C167" s="87" t="s">
        <v>267</v>
      </c>
      <c r="D167" s="80"/>
      <c r="E167" s="249">
        <f>E168+E170</f>
        <v>2000</v>
      </c>
      <c r="F167" s="249">
        <f t="shared" ref="F167:G167" si="26">F168+F170</f>
        <v>2435</v>
      </c>
      <c r="G167" s="249">
        <f t="shared" si="26"/>
        <v>2435</v>
      </c>
    </row>
    <row r="168" spans="1:7" s="231" customFormat="1" ht="22.5" customHeight="1">
      <c r="A168" s="82" t="s">
        <v>110</v>
      </c>
      <c r="B168" s="80" t="s">
        <v>581</v>
      </c>
      <c r="C168" s="80" t="s">
        <v>486</v>
      </c>
      <c r="D168" s="80"/>
      <c r="E168" s="249">
        <f>E169</f>
        <v>2000</v>
      </c>
      <c r="F168" s="249">
        <f>F169</f>
        <v>2435</v>
      </c>
      <c r="G168" s="249">
        <f>G169</f>
        <v>2435</v>
      </c>
    </row>
    <row r="169" spans="1:7" s="231" customFormat="1" ht="34.5" customHeight="1">
      <c r="A169" s="81" t="s">
        <v>320</v>
      </c>
      <c r="B169" s="80" t="s">
        <v>581</v>
      </c>
      <c r="C169" s="80" t="s">
        <v>486</v>
      </c>
      <c r="D169" s="80" t="s">
        <v>319</v>
      </c>
      <c r="E169" s="198">
        <v>2000</v>
      </c>
      <c r="F169" s="198">
        <v>2435</v>
      </c>
      <c r="G169" s="198">
        <v>2435</v>
      </c>
    </row>
    <row r="170" spans="1:7" s="231" customFormat="1" ht="24" hidden="1" customHeight="1">
      <c r="A170" s="202" t="s">
        <v>906</v>
      </c>
      <c r="B170" s="197" t="s">
        <v>908</v>
      </c>
      <c r="C170" s="80" t="s">
        <v>486</v>
      </c>
      <c r="D170" s="80"/>
      <c r="E170" s="249">
        <f>E171</f>
        <v>0</v>
      </c>
      <c r="F170" s="249">
        <f t="shared" ref="F170:G170" si="27">F171</f>
        <v>0</v>
      </c>
      <c r="G170" s="249">
        <f t="shared" si="27"/>
        <v>0</v>
      </c>
    </row>
    <row r="171" spans="1:7" s="231" customFormat="1" ht="32.25" hidden="1" customHeight="1">
      <c r="A171" s="202" t="s">
        <v>320</v>
      </c>
      <c r="B171" s="197" t="s">
        <v>908</v>
      </c>
      <c r="C171" s="80" t="s">
        <v>486</v>
      </c>
      <c r="D171" s="80" t="s">
        <v>319</v>
      </c>
      <c r="E171" s="249">
        <v>0</v>
      </c>
      <c r="F171" s="249"/>
      <c r="G171" s="249"/>
    </row>
    <row r="172" spans="1:7" s="231" customFormat="1" ht="30" customHeight="1">
      <c r="A172" s="78" t="s">
        <v>1084</v>
      </c>
      <c r="B172" s="79" t="s">
        <v>421</v>
      </c>
      <c r="C172" s="79"/>
      <c r="D172" s="79"/>
      <c r="E172" s="255">
        <f>E173</f>
        <v>138947.70000000001</v>
      </c>
      <c r="F172" s="255">
        <f t="shared" ref="E172:G173" si="28">F173</f>
        <v>52741.8</v>
      </c>
      <c r="G172" s="255">
        <f t="shared" si="28"/>
        <v>54077.8</v>
      </c>
    </row>
    <row r="173" spans="1:7" s="231" customFormat="1" ht="27.75" customHeight="1">
      <c r="A173" s="82" t="s">
        <v>576</v>
      </c>
      <c r="B173" s="80" t="s">
        <v>578</v>
      </c>
      <c r="C173" s="80"/>
      <c r="D173" s="80"/>
      <c r="E173" s="249">
        <f t="shared" si="28"/>
        <v>138947.70000000001</v>
      </c>
      <c r="F173" s="249">
        <f t="shared" si="28"/>
        <v>52741.8</v>
      </c>
      <c r="G173" s="249">
        <f t="shared" si="28"/>
        <v>54077.8</v>
      </c>
    </row>
    <row r="174" spans="1:7" s="231" customFormat="1" ht="28.5" customHeight="1">
      <c r="A174" s="82" t="s">
        <v>255</v>
      </c>
      <c r="B174" s="80" t="s">
        <v>422</v>
      </c>
      <c r="C174" s="80"/>
      <c r="D174" s="80"/>
      <c r="E174" s="249">
        <f>E177+E181+E182</f>
        <v>138947.70000000001</v>
      </c>
      <c r="F174" s="249">
        <f>F177+F181+F182</f>
        <v>52741.8</v>
      </c>
      <c r="G174" s="249">
        <f>G177+G181+G182</f>
        <v>54077.8</v>
      </c>
    </row>
    <row r="175" spans="1:7" s="231" customFormat="1" ht="18" customHeight="1">
      <c r="A175" s="48" t="s">
        <v>266</v>
      </c>
      <c r="B175" s="80" t="s">
        <v>422</v>
      </c>
      <c r="C175" s="87" t="s">
        <v>267</v>
      </c>
      <c r="D175" s="80"/>
      <c r="E175" s="249">
        <f>E176+E178</f>
        <v>25730</v>
      </c>
      <c r="F175" s="249">
        <f>F176+F178</f>
        <v>26758</v>
      </c>
      <c r="G175" s="249">
        <f>G176+G178</f>
        <v>28094</v>
      </c>
    </row>
    <row r="176" spans="1:7" s="231" customFormat="1" ht="22.5" customHeight="1">
      <c r="A176" s="48" t="s">
        <v>206</v>
      </c>
      <c r="B176" s="80" t="s">
        <v>422</v>
      </c>
      <c r="C176" s="80" t="s">
        <v>207</v>
      </c>
      <c r="D176" s="80"/>
      <c r="E176" s="249">
        <f>E177</f>
        <v>22230</v>
      </c>
      <c r="F176" s="249">
        <f>F177</f>
        <v>24258</v>
      </c>
      <c r="G176" s="249">
        <f>G177</f>
        <v>25594</v>
      </c>
    </row>
    <row r="177" spans="1:7" s="231" customFormat="1" ht="30.75" customHeight="1">
      <c r="A177" s="48" t="s">
        <v>320</v>
      </c>
      <c r="B177" s="80" t="s">
        <v>422</v>
      </c>
      <c r="C177" s="80" t="s">
        <v>207</v>
      </c>
      <c r="D177" s="80" t="s">
        <v>319</v>
      </c>
      <c r="E177" s="249">
        <v>22230</v>
      </c>
      <c r="F177" s="249">
        <v>24258</v>
      </c>
      <c r="G177" s="249">
        <v>25594</v>
      </c>
    </row>
    <row r="178" spans="1:7" s="231" customFormat="1" ht="23.25" customHeight="1">
      <c r="A178" s="48" t="s">
        <v>18</v>
      </c>
      <c r="B178" s="80" t="s">
        <v>640</v>
      </c>
      <c r="C178" s="80"/>
      <c r="D178" s="80"/>
      <c r="E178" s="249">
        <f t="shared" ref="E178:G180" si="29">E179</f>
        <v>3500</v>
      </c>
      <c r="F178" s="249">
        <f t="shared" si="29"/>
        <v>2500</v>
      </c>
      <c r="G178" s="249">
        <f t="shared" si="29"/>
        <v>2500</v>
      </c>
    </row>
    <row r="179" spans="1:7" s="231" customFormat="1" ht="25.5" customHeight="1">
      <c r="A179" s="48" t="s">
        <v>266</v>
      </c>
      <c r="B179" s="80" t="s">
        <v>640</v>
      </c>
      <c r="C179" s="87" t="s">
        <v>267</v>
      </c>
      <c r="D179" s="80"/>
      <c r="E179" s="249">
        <f t="shared" si="29"/>
        <v>3500</v>
      </c>
      <c r="F179" s="249">
        <f t="shared" si="29"/>
        <v>2500</v>
      </c>
      <c r="G179" s="249">
        <f t="shared" si="29"/>
        <v>2500</v>
      </c>
    </row>
    <row r="180" spans="1:7" s="231" customFormat="1" ht="24.95" hidden="1" customHeight="1">
      <c r="A180" s="48" t="s">
        <v>206</v>
      </c>
      <c r="B180" s="80" t="s">
        <v>640</v>
      </c>
      <c r="C180" s="80" t="s">
        <v>207</v>
      </c>
      <c r="D180" s="80"/>
      <c r="E180" s="249">
        <f t="shared" si="29"/>
        <v>3500</v>
      </c>
      <c r="F180" s="249">
        <f t="shared" si="29"/>
        <v>2500</v>
      </c>
      <c r="G180" s="249">
        <f t="shared" si="29"/>
        <v>2500</v>
      </c>
    </row>
    <row r="181" spans="1:7" s="231" customFormat="1" ht="24.95" hidden="1" customHeight="1">
      <c r="A181" s="48" t="s">
        <v>320</v>
      </c>
      <c r="B181" s="80" t="s">
        <v>640</v>
      </c>
      <c r="C181" s="80" t="s">
        <v>207</v>
      </c>
      <c r="D181" s="80" t="s">
        <v>319</v>
      </c>
      <c r="E181" s="249">
        <v>3500</v>
      </c>
      <c r="F181" s="249">
        <v>2500</v>
      </c>
      <c r="G181" s="249">
        <v>2500</v>
      </c>
    </row>
    <row r="182" spans="1:7" s="231" customFormat="1" ht="36" customHeight="1">
      <c r="A182" s="48" t="s">
        <v>757</v>
      </c>
      <c r="B182" s="80" t="s">
        <v>758</v>
      </c>
      <c r="C182" s="80" t="s">
        <v>207</v>
      </c>
      <c r="D182" s="80" t="s">
        <v>319</v>
      </c>
      <c r="E182" s="249">
        <v>113217.7</v>
      </c>
      <c r="F182" s="249">
        <v>25983.8</v>
      </c>
      <c r="G182" s="249">
        <v>25983.8</v>
      </c>
    </row>
    <row r="183" spans="1:7" s="231" customFormat="1" ht="53.25" customHeight="1">
      <c r="A183" s="78" t="s">
        <v>1087</v>
      </c>
      <c r="B183" s="79" t="s">
        <v>423</v>
      </c>
      <c r="C183" s="79"/>
      <c r="D183" s="79"/>
      <c r="E183" s="255">
        <f>E186</f>
        <v>10400</v>
      </c>
      <c r="F183" s="255">
        <f t="shared" ref="F183:G183" si="30">F186</f>
        <v>11525</v>
      </c>
      <c r="G183" s="255">
        <f t="shared" si="30"/>
        <v>12491</v>
      </c>
    </row>
    <row r="184" spans="1:7" s="231" customFormat="1" ht="24.95" hidden="1" customHeight="1">
      <c r="A184" s="81" t="s">
        <v>938</v>
      </c>
      <c r="B184" s="80" t="s">
        <v>940</v>
      </c>
      <c r="C184" s="80" t="s">
        <v>142</v>
      </c>
      <c r="D184" s="80"/>
      <c r="E184" s="258"/>
      <c r="F184" s="258"/>
      <c r="G184" s="258"/>
    </row>
    <row r="185" spans="1:7" s="231" customFormat="1" ht="29.25" hidden="1" customHeight="1">
      <c r="A185" s="81" t="s">
        <v>320</v>
      </c>
      <c r="B185" s="80" t="s">
        <v>940</v>
      </c>
      <c r="C185" s="80" t="s">
        <v>142</v>
      </c>
      <c r="D185" s="80" t="s">
        <v>319</v>
      </c>
      <c r="E185" s="258"/>
      <c r="F185" s="258"/>
      <c r="G185" s="258"/>
    </row>
    <row r="186" spans="1:7" s="231" customFormat="1" ht="34.5" customHeight="1">
      <c r="A186" s="48" t="s">
        <v>684</v>
      </c>
      <c r="B186" s="80" t="s">
        <v>587</v>
      </c>
      <c r="C186" s="80"/>
      <c r="D186" s="80"/>
      <c r="E186" s="249">
        <f>E187</f>
        <v>10400</v>
      </c>
      <c r="F186" s="249">
        <f t="shared" ref="F186:G187" si="31">F187</f>
        <v>11525</v>
      </c>
      <c r="G186" s="249">
        <f t="shared" si="31"/>
        <v>12491</v>
      </c>
    </row>
    <row r="187" spans="1:7" s="231" customFormat="1" ht="25.5" customHeight="1">
      <c r="A187" s="263" t="s">
        <v>685</v>
      </c>
      <c r="B187" s="80" t="s">
        <v>588</v>
      </c>
      <c r="C187" s="80"/>
      <c r="D187" s="80"/>
      <c r="E187" s="249">
        <f>E188</f>
        <v>10400</v>
      </c>
      <c r="F187" s="249">
        <f t="shared" si="31"/>
        <v>11525</v>
      </c>
      <c r="G187" s="249">
        <f t="shared" si="31"/>
        <v>12491</v>
      </c>
    </row>
    <row r="188" spans="1:7" s="231" customFormat="1" ht="27" customHeight="1">
      <c r="A188" s="48" t="s">
        <v>512</v>
      </c>
      <c r="B188" s="80" t="s">
        <v>588</v>
      </c>
      <c r="C188" s="80" t="s">
        <v>513</v>
      </c>
      <c r="D188" s="80"/>
      <c r="E188" s="249">
        <f>E189+E193+E195+E197+E199+E191</f>
        <v>10400</v>
      </c>
      <c r="F188" s="249">
        <f>F189+F193+F195+F197+F199+F191</f>
        <v>11525</v>
      </c>
      <c r="G188" s="249">
        <f t="shared" ref="G188" si="32">G189+G193+G195+G197+G199+G191</f>
        <v>12491</v>
      </c>
    </row>
    <row r="189" spans="1:7" s="231" customFormat="1" ht="24" customHeight="1">
      <c r="A189" s="48" t="s">
        <v>452</v>
      </c>
      <c r="B189" s="80" t="s">
        <v>588</v>
      </c>
      <c r="C189" s="80" t="s">
        <v>514</v>
      </c>
      <c r="D189" s="80"/>
      <c r="E189" s="249">
        <f>E190</f>
        <v>4900</v>
      </c>
      <c r="F189" s="249">
        <f>F190</f>
        <v>10025</v>
      </c>
      <c r="G189" s="249">
        <f>G190</f>
        <v>10991</v>
      </c>
    </row>
    <row r="190" spans="1:7" s="231" customFormat="1" ht="30" customHeight="1">
      <c r="A190" s="81" t="s">
        <v>320</v>
      </c>
      <c r="B190" s="80" t="s">
        <v>588</v>
      </c>
      <c r="C190" s="80" t="s">
        <v>514</v>
      </c>
      <c r="D190" s="80" t="s">
        <v>319</v>
      </c>
      <c r="E190" s="210">
        <v>4900</v>
      </c>
      <c r="F190" s="210">
        <v>10025</v>
      </c>
      <c r="G190" s="210">
        <v>10991</v>
      </c>
    </row>
    <row r="191" spans="1:7" s="231" customFormat="1" ht="24.75" hidden="1" customHeight="1">
      <c r="A191" s="81" t="s">
        <v>354</v>
      </c>
      <c r="B191" s="80" t="s">
        <v>687</v>
      </c>
      <c r="C191" s="80"/>
      <c r="D191" s="80"/>
      <c r="E191" s="249">
        <f>E192</f>
        <v>0</v>
      </c>
      <c r="F191" s="249"/>
      <c r="G191" s="249"/>
    </row>
    <row r="192" spans="1:7" s="231" customFormat="1" ht="30" hidden="1" customHeight="1">
      <c r="A192" s="81" t="s">
        <v>320</v>
      </c>
      <c r="B192" s="80" t="s">
        <v>687</v>
      </c>
      <c r="C192" s="80" t="s">
        <v>514</v>
      </c>
      <c r="D192" s="80" t="s">
        <v>319</v>
      </c>
      <c r="E192" s="249">
        <v>0</v>
      </c>
      <c r="F192" s="249"/>
      <c r="G192" s="249"/>
    </row>
    <row r="193" spans="1:7" s="231" customFormat="1" ht="24.75" customHeight="1">
      <c r="A193" s="81" t="s">
        <v>354</v>
      </c>
      <c r="B193" s="80" t="s">
        <v>687</v>
      </c>
      <c r="C193" s="80" t="s">
        <v>762</v>
      </c>
      <c r="D193" s="80"/>
      <c r="E193" s="249">
        <f>E194</f>
        <v>5500</v>
      </c>
      <c r="F193" s="249">
        <f t="shared" ref="F193:G193" si="33">F194</f>
        <v>1500</v>
      </c>
      <c r="G193" s="249">
        <f t="shared" si="33"/>
        <v>1500</v>
      </c>
    </row>
    <row r="194" spans="1:7" s="231" customFormat="1" ht="30" customHeight="1">
      <c r="A194" s="81" t="s">
        <v>320</v>
      </c>
      <c r="B194" s="80" t="s">
        <v>687</v>
      </c>
      <c r="C194" s="80" t="s">
        <v>762</v>
      </c>
      <c r="D194" s="80" t="s">
        <v>319</v>
      </c>
      <c r="E194" s="249">
        <v>5500</v>
      </c>
      <c r="F194" s="249">
        <v>1500</v>
      </c>
      <c r="G194" s="249">
        <v>1500</v>
      </c>
    </row>
    <row r="195" spans="1:7" s="231" customFormat="1" ht="24" hidden="1" customHeight="1">
      <c r="A195" s="81" t="s">
        <v>354</v>
      </c>
      <c r="B195" s="80" t="s">
        <v>687</v>
      </c>
      <c r="C195" s="80" t="s">
        <v>517</v>
      </c>
      <c r="D195" s="80"/>
      <c r="E195" s="249">
        <f>E196</f>
        <v>0</v>
      </c>
      <c r="F195" s="249"/>
      <c r="G195" s="249"/>
    </row>
    <row r="196" spans="1:7" s="231" customFormat="1" ht="30" hidden="1" customHeight="1">
      <c r="A196" s="81" t="s">
        <v>320</v>
      </c>
      <c r="B196" s="80" t="s">
        <v>687</v>
      </c>
      <c r="C196" s="80" t="s">
        <v>517</v>
      </c>
      <c r="D196" s="80" t="s">
        <v>319</v>
      </c>
      <c r="E196" s="249"/>
      <c r="F196" s="249"/>
      <c r="G196" s="249"/>
    </row>
    <row r="197" spans="1:7" s="231" customFormat="1" ht="27.75" hidden="1" customHeight="1">
      <c r="A197" s="81" t="s">
        <v>354</v>
      </c>
      <c r="B197" s="80" t="s">
        <v>687</v>
      </c>
      <c r="C197" s="80" t="s">
        <v>183</v>
      </c>
      <c r="D197" s="80"/>
      <c r="E197" s="249">
        <f>E198</f>
        <v>0</v>
      </c>
      <c r="F197" s="249"/>
      <c r="G197" s="249"/>
    </row>
    <row r="198" spans="1:7" s="231" customFormat="1" ht="30" hidden="1" customHeight="1">
      <c r="A198" s="81" t="s">
        <v>320</v>
      </c>
      <c r="B198" s="80" t="s">
        <v>687</v>
      </c>
      <c r="C198" s="80" t="s">
        <v>183</v>
      </c>
      <c r="D198" s="80" t="s">
        <v>319</v>
      </c>
      <c r="E198" s="249"/>
      <c r="F198" s="249"/>
      <c r="G198" s="249"/>
    </row>
    <row r="199" spans="1:7" s="231" customFormat="1" ht="23.25" hidden="1" customHeight="1">
      <c r="A199" s="81" t="s">
        <v>354</v>
      </c>
      <c r="B199" s="80" t="s">
        <v>687</v>
      </c>
      <c r="C199" s="80" t="s">
        <v>510</v>
      </c>
      <c r="D199" s="80"/>
      <c r="E199" s="249">
        <f>E200</f>
        <v>0</v>
      </c>
      <c r="F199" s="249"/>
      <c r="G199" s="249"/>
    </row>
    <row r="200" spans="1:7" s="231" customFormat="1" ht="30" hidden="1" customHeight="1">
      <c r="A200" s="81" t="s">
        <v>320</v>
      </c>
      <c r="B200" s="80" t="s">
        <v>687</v>
      </c>
      <c r="C200" s="80" t="s">
        <v>510</v>
      </c>
      <c r="D200" s="80" t="s">
        <v>319</v>
      </c>
      <c r="E200" s="249">
        <v>0</v>
      </c>
      <c r="F200" s="249"/>
      <c r="G200" s="249"/>
    </row>
    <row r="201" spans="1:7" s="231" customFormat="1" ht="41.25" hidden="1" customHeight="1">
      <c r="A201" s="78" t="s">
        <v>671</v>
      </c>
      <c r="B201" s="50" t="s">
        <v>672</v>
      </c>
      <c r="C201" s="50" t="s">
        <v>142</v>
      </c>
      <c r="D201" s="80"/>
      <c r="E201" s="255">
        <f>E202</f>
        <v>0</v>
      </c>
      <c r="F201" s="249"/>
      <c r="G201" s="249"/>
    </row>
    <row r="202" spans="1:7" s="231" customFormat="1" ht="28.5" hidden="1" customHeight="1">
      <c r="A202" s="196" t="s">
        <v>673</v>
      </c>
      <c r="B202" s="197" t="s">
        <v>674</v>
      </c>
      <c r="C202" s="197" t="s">
        <v>142</v>
      </c>
      <c r="D202" s="80"/>
      <c r="E202" s="249">
        <f>E203</f>
        <v>0</v>
      </c>
      <c r="F202" s="249"/>
      <c r="G202" s="249"/>
    </row>
    <row r="203" spans="1:7" s="231" customFormat="1" ht="22.5" hidden="1" customHeight="1">
      <c r="A203" s="204" t="s">
        <v>675</v>
      </c>
      <c r="B203" s="197" t="s">
        <v>676</v>
      </c>
      <c r="C203" s="197" t="s">
        <v>142</v>
      </c>
      <c r="D203" s="80"/>
      <c r="E203" s="249">
        <f>E204</f>
        <v>0</v>
      </c>
      <c r="F203" s="249"/>
      <c r="G203" s="249"/>
    </row>
    <row r="204" spans="1:7" s="231" customFormat="1" ht="20.25" hidden="1" customHeight="1">
      <c r="A204" s="196" t="s">
        <v>719</v>
      </c>
      <c r="B204" s="197" t="s">
        <v>676</v>
      </c>
      <c r="C204" s="197" t="s">
        <v>142</v>
      </c>
      <c r="D204" s="80" t="s">
        <v>755</v>
      </c>
      <c r="E204" s="249"/>
      <c r="F204" s="249"/>
      <c r="G204" s="249"/>
    </row>
    <row r="205" spans="1:7" s="231" customFormat="1" ht="39" customHeight="1">
      <c r="A205" s="78" t="s">
        <v>974</v>
      </c>
      <c r="B205" s="79" t="s">
        <v>761</v>
      </c>
      <c r="C205" s="79" t="s">
        <v>762</v>
      </c>
      <c r="D205" s="79"/>
      <c r="E205" s="255">
        <f>E206</f>
        <v>82803.8</v>
      </c>
      <c r="F205" s="255">
        <f>F206</f>
        <v>0</v>
      </c>
      <c r="G205" s="255">
        <f>G206</f>
        <v>0</v>
      </c>
    </row>
    <row r="206" spans="1:7" s="231" customFormat="1" ht="24.75" customHeight="1">
      <c r="A206" s="48" t="s">
        <v>759</v>
      </c>
      <c r="B206" s="80" t="s">
        <v>754</v>
      </c>
      <c r="C206" s="80" t="s">
        <v>762</v>
      </c>
      <c r="D206" s="80"/>
      <c r="E206" s="249">
        <f>E207+E208</f>
        <v>82803.8</v>
      </c>
      <c r="F206" s="249">
        <f>F207+F208</f>
        <v>0</v>
      </c>
      <c r="G206" s="249">
        <f>G207+G208</f>
        <v>0</v>
      </c>
    </row>
    <row r="207" spans="1:7" s="231" customFormat="1" ht="27" customHeight="1">
      <c r="A207" s="48" t="s">
        <v>760</v>
      </c>
      <c r="B207" s="80" t="s">
        <v>754</v>
      </c>
      <c r="C207" s="80" t="s">
        <v>762</v>
      </c>
      <c r="D207" s="80" t="s">
        <v>319</v>
      </c>
      <c r="E207" s="249">
        <v>82803.8</v>
      </c>
      <c r="F207" s="249"/>
      <c r="G207" s="249"/>
    </row>
    <row r="208" spans="1:7" s="231" customFormat="1" ht="21.75" hidden="1" customHeight="1">
      <c r="A208" s="48" t="s">
        <v>893</v>
      </c>
      <c r="B208" s="80" t="s">
        <v>754</v>
      </c>
      <c r="C208" s="80" t="s">
        <v>762</v>
      </c>
      <c r="D208" s="80" t="s">
        <v>319</v>
      </c>
      <c r="E208" s="249"/>
      <c r="F208" s="249"/>
      <c r="G208" s="249"/>
    </row>
    <row r="209" spans="1:7" s="231" customFormat="1" ht="26.25" hidden="1" customHeight="1">
      <c r="A209" s="78" t="s">
        <v>1079</v>
      </c>
      <c r="B209" s="80"/>
      <c r="C209" s="80"/>
      <c r="D209" s="80"/>
      <c r="E209" s="255">
        <f>E210</f>
        <v>0</v>
      </c>
      <c r="F209" s="255">
        <f>F210</f>
        <v>0</v>
      </c>
      <c r="G209" s="255">
        <f>G210</f>
        <v>0</v>
      </c>
    </row>
    <row r="210" spans="1:7" s="231" customFormat="1" ht="24.75" hidden="1" customHeight="1">
      <c r="A210" s="78" t="s">
        <v>899</v>
      </c>
      <c r="B210" s="79" t="s">
        <v>898</v>
      </c>
      <c r="C210" s="80"/>
      <c r="D210" s="80"/>
      <c r="E210" s="255">
        <f>E211+E212</f>
        <v>0</v>
      </c>
      <c r="F210" s="255">
        <f>F211+F212</f>
        <v>0</v>
      </c>
      <c r="G210" s="255">
        <f>G211+G212</f>
        <v>0</v>
      </c>
    </row>
    <row r="211" spans="1:7" s="231" customFormat="1" ht="31.5" hidden="1" customHeight="1">
      <c r="A211" s="48"/>
      <c r="B211" s="80"/>
      <c r="C211" s="80"/>
      <c r="D211" s="80"/>
      <c r="E211" s="249"/>
      <c r="F211" s="249"/>
      <c r="G211" s="249"/>
    </row>
    <row r="212" spans="1:7" s="231" customFormat="1" ht="31.5" hidden="1" customHeight="1">
      <c r="A212" s="48" t="s">
        <v>900</v>
      </c>
      <c r="B212" s="80" t="s">
        <v>877</v>
      </c>
      <c r="C212" s="80" t="s">
        <v>762</v>
      </c>
      <c r="D212" s="80" t="s">
        <v>319</v>
      </c>
      <c r="E212" s="249"/>
      <c r="F212" s="249"/>
      <c r="G212" s="249"/>
    </row>
    <row r="213" spans="1:7" s="231" customFormat="1" ht="26.25" customHeight="1">
      <c r="A213" s="78" t="s">
        <v>634</v>
      </c>
      <c r="B213" s="80"/>
      <c r="C213" s="84"/>
      <c r="D213" s="80"/>
      <c r="E213" s="255">
        <f>SUM(E10,E25,E28,E62,E65,E69,E73,E77,E81,E89,E133,E144,E151,E164,E172,E183,E201,E205,E209)</f>
        <v>1046017.6000000001</v>
      </c>
      <c r="F213" s="255">
        <f t="shared" ref="F213:G213" si="34">SUM(F10,F25,F28,F62,F65,F69,F73,F77,F81,F89,F133,F144,F151,F164,F172,F183,F201,F205,F209)</f>
        <v>790388.5</v>
      </c>
      <c r="G213" s="255">
        <f t="shared" si="34"/>
        <v>779872.29999999993</v>
      </c>
    </row>
    <row r="214" spans="1:7" s="231" customFormat="1" ht="23.25" customHeight="1">
      <c r="A214" s="78" t="s">
        <v>237</v>
      </c>
      <c r="B214" s="264"/>
      <c r="C214" s="264"/>
      <c r="D214" s="264"/>
      <c r="E214" s="261">
        <f>SUM(E215,E218,E221,E224,E229,E231,E234,E236,E252)</f>
        <v>78541.3</v>
      </c>
      <c r="F214" s="261">
        <f>SUM(F215,F218,F221,F224,F229,F231,F234,F236)</f>
        <v>78947.7</v>
      </c>
      <c r="G214" s="261">
        <f>SUM(G215,G218,G221,G224,G229,G231,G234,G236)</f>
        <v>78980.2</v>
      </c>
    </row>
    <row r="215" spans="1:7" s="231" customFormat="1" ht="31.5" customHeight="1">
      <c r="A215" s="78" t="s">
        <v>239</v>
      </c>
      <c r="B215" s="79"/>
      <c r="C215" s="79" t="s">
        <v>240</v>
      </c>
      <c r="D215" s="79"/>
      <c r="E215" s="255">
        <f>SUM(E217)</f>
        <v>2199</v>
      </c>
      <c r="F215" s="255">
        <f>SUM(F217)</f>
        <v>2399</v>
      </c>
      <c r="G215" s="255">
        <f>SUM(G217)</f>
        <v>2399</v>
      </c>
    </row>
    <row r="216" spans="1:7" s="231" customFormat="1" ht="31.5" customHeight="1">
      <c r="A216" s="78" t="s">
        <v>430</v>
      </c>
      <c r="B216" s="79" t="s">
        <v>379</v>
      </c>
      <c r="C216" s="79" t="s">
        <v>240</v>
      </c>
      <c r="D216" s="79"/>
      <c r="E216" s="255">
        <f>SUM(E217)</f>
        <v>2199</v>
      </c>
      <c r="F216" s="255">
        <f>SUM(F217)</f>
        <v>2399</v>
      </c>
      <c r="G216" s="255">
        <f>SUM(G217)</f>
        <v>2399</v>
      </c>
    </row>
    <row r="217" spans="1:7" s="231" customFormat="1" ht="21.75" customHeight="1">
      <c r="A217" s="48" t="s">
        <v>241</v>
      </c>
      <c r="B217" s="80" t="s">
        <v>380</v>
      </c>
      <c r="C217" s="80" t="s">
        <v>240</v>
      </c>
      <c r="D217" s="80"/>
      <c r="E217" s="249">
        <v>2199</v>
      </c>
      <c r="F217" s="249">
        <v>2399</v>
      </c>
      <c r="G217" s="249">
        <v>2399</v>
      </c>
    </row>
    <row r="218" spans="1:7" s="231" customFormat="1" ht="37.5" customHeight="1">
      <c r="A218" s="78" t="s">
        <v>316</v>
      </c>
      <c r="B218" s="79"/>
      <c r="C218" s="79" t="s">
        <v>479</v>
      </c>
      <c r="D218" s="79"/>
      <c r="E218" s="255">
        <f>SUM(E220)</f>
        <v>2227</v>
      </c>
      <c r="F218" s="255">
        <f>SUM(F220)</f>
        <v>2384</v>
      </c>
      <c r="G218" s="255">
        <f>SUM(G220)</f>
        <v>2384</v>
      </c>
    </row>
    <row r="219" spans="1:7" s="231" customFormat="1" ht="30.75" customHeight="1">
      <c r="A219" s="78" t="s">
        <v>430</v>
      </c>
      <c r="B219" s="79" t="s">
        <v>379</v>
      </c>
      <c r="C219" s="79" t="s">
        <v>479</v>
      </c>
      <c r="D219" s="79"/>
      <c r="E219" s="255">
        <f>SUM(E220)</f>
        <v>2227</v>
      </c>
      <c r="F219" s="255">
        <f>SUM(F220)</f>
        <v>2384</v>
      </c>
      <c r="G219" s="255">
        <f>SUM(G220)</f>
        <v>2384</v>
      </c>
    </row>
    <row r="220" spans="1:7" s="231" customFormat="1" ht="28.5" customHeight="1">
      <c r="A220" s="48" t="s">
        <v>478</v>
      </c>
      <c r="B220" s="80" t="s">
        <v>383</v>
      </c>
      <c r="C220" s="80" t="s">
        <v>479</v>
      </c>
      <c r="D220" s="80"/>
      <c r="E220" s="249">
        <v>2227</v>
      </c>
      <c r="F220" s="249">
        <v>2384</v>
      </c>
      <c r="G220" s="249">
        <v>2384</v>
      </c>
    </row>
    <row r="221" spans="1:7" s="231" customFormat="1" ht="26.25" customHeight="1">
      <c r="A221" s="78" t="s">
        <v>480</v>
      </c>
      <c r="B221" s="79"/>
      <c r="C221" s="79" t="s">
        <v>481</v>
      </c>
      <c r="D221" s="79"/>
      <c r="E221" s="255">
        <f>SUM(E222)</f>
        <v>43331</v>
      </c>
      <c r="F221" s="255">
        <f>SUM(F222)</f>
        <v>46748</v>
      </c>
      <c r="G221" s="255">
        <f>SUM(G222)</f>
        <v>46748</v>
      </c>
    </row>
    <row r="222" spans="1:7" s="231" customFormat="1" ht="27.75" customHeight="1">
      <c r="A222" s="78" t="s">
        <v>431</v>
      </c>
      <c r="B222" s="79" t="s">
        <v>387</v>
      </c>
      <c r="C222" s="79" t="s">
        <v>481</v>
      </c>
      <c r="D222" s="79"/>
      <c r="E222" s="255">
        <f>SUM(E223:E223)</f>
        <v>43331</v>
      </c>
      <c r="F222" s="255">
        <f>SUM(F223:F223)</f>
        <v>46748</v>
      </c>
      <c r="G222" s="255">
        <f>SUM(G223:G223)</f>
        <v>46748</v>
      </c>
    </row>
    <row r="223" spans="1:7" s="231" customFormat="1" ht="25.5" customHeight="1">
      <c r="A223" s="48" t="s">
        <v>317</v>
      </c>
      <c r="B223" s="80" t="s">
        <v>391</v>
      </c>
      <c r="C223" s="80" t="s">
        <v>481</v>
      </c>
      <c r="D223" s="264"/>
      <c r="E223" s="249">
        <v>43331</v>
      </c>
      <c r="F223" s="249">
        <v>46748</v>
      </c>
      <c r="G223" s="249">
        <v>46748</v>
      </c>
    </row>
    <row r="224" spans="1:7" s="231" customFormat="1" ht="42" customHeight="1">
      <c r="A224" s="85" t="s">
        <v>501</v>
      </c>
      <c r="B224" s="79"/>
      <c r="C224" s="79" t="s">
        <v>483</v>
      </c>
      <c r="D224" s="79"/>
      <c r="E224" s="255">
        <f>SUM(E225,E227)</f>
        <v>11689</v>
      </c>
      <c r="F224" s="255">
        <f>SUM(F225,F227)</f>
        <v>12642</v>
      </c>
      <c r="G224" s="255">
        <f>SUM(G225,G227)</f>
        <v>12642</v>
      </c>
    </row>
    <row r="225" spans="1:7" ht="24.75" customHeight="1">
      <c r="A225" s="78" t="s">
        <v>429</v>
      </c>
      <c r="B225" s="79" t="s">
        <v>387</v>
      </c>
      <c r="C225" s="79" t="s">
        <v>483</v>
      </c>
      <c r="D225" s="79"/>
      <c r="E225" s="255">
        <f>SUM(E226)</f>
        <v>9554</v>
      </c>
      <c r="F225" s="255">
        <f>SUM(F226)</f>
        <v>10358</v>
      </c>
      <c r="G225" s="255">
        <f>SUM(G226)</f>
        <v>10358</v>
      </c>
    </row>
    <row r="226" spans="1:7" ht="24.75" customHeight="1">
      <c r="A226" s="81" t="s">
        <v>326</v>
      </c>
      <c r="B226" s="80" t="s">
        <v>412</v>
      </c>
      <c r="C226" s="80" t="s">
        <v>483</v>
      </c>
      <c r="D226" s="80"/>
      <c r="E226" s="249">
        <v>9554</v>
      </c>
      <c r="F226" s="249">
        <v>10358</v>
      </c>
      <c r="G226" s="249">
        <v>10358</v>
      </c>
    </row>
    <row r="227" spans="1:7" ht="27" customHeight="1">
      <c r="A227" s="78" t="s">
        <v>428</v>
      </c>
      <c r="B227" s="79" t="s">
        <v>64</v>
      </c>
      <c r="C227" s="79" t="s">
        <v>483</v>
      </c>
      <c r="D227" s="80"/>
      <c r="E227" s="255">
        <f>SUM(E228)</f>
        <v>2135</v>
      </c>
      <c r="F227" s="255">
        <f>SUM(F228)</f>
        <v>2284</v>
      </c>
      <c r="G227" s="255">
        <f>SUM(G228)</f>
        <v>2284</v>
      </c>
    </row>
    <row r="228" spans="1:7" ht="23.25" customHeight="1">
      <c r="A228" s="48" t="s">
        <v>327</v>
      </c>
      <c r="B228" s="80" t="s">
        <v>394</v>
      </c>
      <c r="C228" s="80" t="s">
        <v>483</v>
      </c>
      <c r="D228" s="80"/>
      <c r="E228" s="249">
        <v>2135</v>
      </c>
      <c r="F228" s="249">
        <v>2284</v>
      </c>
      <c r="G228" s="249">
        <v>2284</v>
      </c>
    </row>
    <row r="229" spans="1:7" ht="42" customHeight="1">
      <c r="A229" s="78" t="s">
        <v>428</v>
      </c>
      <c r="B229" s="80" t="s">
        <v>401</v>
      </c>
      <c r="C229" s="80" t="s">
        <v>230</v>
      </c>
      <c r="D229" s="80"/>
      <c r="E229" s="255">
        <f>E230</f>
        <v>434.3</v>
      </c>
      <c r="F229" s="255">
        <f>F230</f>
        <v>464.7</v>
      </c>
      <c r="G229" s="255">
        <f>G230</f>
        <v>497.2</v>
      </c>
    </row>
    <row r="230" spans="1:7" ht="21.75" customHeight="1">
      <c r="A230" s="36" t="s">
        <v>328</v>
      </c>
      <c r="B230" s="80" t="s">
        <v>402</v>
      </c>
      <c r="C230" s="80" t="s">
        <v>230</v>
      </c>
      <c r="D230" s="80"/>
      <c r="E230" s="249">
        <v>434.3</v>
      </c>
      <c r="F230" s="249">
        <v>464.7</v>
      </c>
      <c r="G230" s="249">
        <v>497.2</v>
      </c>
    </row>
    <row r="231" spans="1:7" ht="23.25" customHeight="1">
      <c r="A231" s="78" t="s">
        <v>432</v>
      </c>
      <c r="B231" s="79" t="s">
        <v>387</v>
      </c>
      <c r="C231" s="79" t="s">
        <v>511</v>
      </c>
      <c r="D231" s="79"/>
      <c r="E231" s="255">
        <f t="shared" ref="E231:G232" si="35">SUM(E232)</f>
        <v>7431</v>
      </c>
      <c r="F231" s="255">
        <f t="shared" si="35"/>
        <v>8080</v>
      </c>
      <c r="G231" s="255">
        <f t="shared" si="35"/>
        <v>8080</v>
      </c>
    </row>
    <row r="232" spans="1:7" ht="21" customHeight="1">
      <c r="A232" s="78" t="s">
        <v>429</v>
      </c>
      <c r="B232" s="80" t="s">
        <v>416</v>
      </c>
      <c r="C232" s="80" t="s">
        <v>511</v>
      </c>
      <c r="D232" s="80"/>
      <c r="E232" s="249">
        <f t="shared" si="35"/>
        <v>7431</v>
      </c>
      <c r="F232" s="249">
        <f t="shared" si="35"/>
        <v>8080</v>
      </c>
      <c r="G232" s="249">
        <f t="shared" si="35"/>
        <v>8080</v>
      </c>
    </row>
    <row r="233" spans="1:7" ht="27" customHeight="1">
      <c r="A233" s="48" t="s">
        <v>242</v>
      </c>
      <c r="B233" s="80" t="s">
        <v>416</v>
      </c>
      <c r="C233" s="80" t="s">
        <v>511</v>
      </c>
      <c r="D233" s="264"/>
      <c r="E233" s="249">
        <v>7431</v>
      </c>
      <c r="F233" s="249">
        <v>8080</v>
      </c>
      <c r="G233" s="249">
        <v>8080</v>
      </c>
    </row>
    <row r="234" spans="1:7" ht="19.5" customHeight="1">
      <c r="A234" s="78" t="s">
        <v>429</v>
      </c>
      <c r="B234" s="79" t="s">
        <v>533</v>
      </c>
      <c r="C234" s="79" t="s">
        <v>115</v>
      </c>
      <c r="D234" s="79"/>
      <c r="E234" s="255">
        <v>4052</v>
      </c>
      <c r="F234" s="255">
        <v>4052</v>
      </c>
      <c r="G234" s="255">
        <v>4052</v>
      </c>
    </row>
    <row r="235" spans="1:7" ht="22.5" hidden="1" customHeight="1">
      <c r="A235" s="36" t="s">
        <v>43</v>
      </c>
      <c r="B235" s="80" t="s">
        <v>534</v>
      </c>
      <c r="C235" s="80" t="s">
        <v>115</v>
      </c>
      <c r="D235" s="80"/>
      <c r="E235" s="249">
        <v>3397</v>
      </c>
      <c r="F235" s="249">
        <v>3397</v>
      </c>
      <c r="G235" s="249">
        <v>3397</v>
      </c>
    </row>
    <row r="236" spans="1:7" ht="34.5" hidden="1" customHeight="1">
      <c r="A236" s="78" t="s">
        <v>429</v>
      </c>
      <c r="B236" s="79" t="s">
        <v>387</v>
      </c>
      <c r="C236" s="79" t="s">
        <v>184</v>
      </c>
      <c r="D236" s="79"/>
      <c r="E236" s="255">
        <f>SUM(E237)</f>
        <v>2178</v>
      </c>
      <c r="F236" s="255">
        <f>SUM(F237)</f>
        <v>2178</v>
      </c>
      <c r="G236" s="255">
        <f>SUM(G237)</f>
        <v>2178</v>
      </c>
    </row>
    <row r="237" spans="1:7" ht="32.25" customHeight="1">
      <c r="A237" s="36" t="s">
        <v>334</v>
      </c>
      <c r="B237" s="80" t="s">
        <v>538</v>
      </c>
      <c r="C237" s="80" t="s">
        <v>184</v>
      </c>
      <c r="D237" s="80"/>
      <c r="E237" s="249">
        <v>2178</v>
      </c>
      <c r="F237" s="249">
        <v>2178</v>
      </c>
      <c r="G237" s="249">
        <v>2178</v>
      </c>
    </row>
    <row r="238" spans="1:7" ht="25.5" customHeight="1">
      <c r="A238" s="230" t="s">
        <v>19</v>
      </c>
      <c r="B238" s="80"/>
      <c r="C238" s="80"/>
      <c r="D238" s="80"/>
      <c r="E238" s="255">
        <f>SUM(E241,E244,E246,E248,E250,E257)+E239</f>
        <v>47867.199999999997</v>
      </c>
      <c r="F238" s="255">
        <f>SUM(F241,F244,F246,F248,F250,F257)+F239</f>
        <v>47502.9</v>
      </c>
      <c r="G238" s="255">
        <f>SUM(G241,G244,G246,G248,G250,G257)+G239</f>
        <v>47882</v>
      </c>
    </row>
    <row r="239" spans="1:7" ht="28.5" hidden="1" customHeight="1">
      <c r="A239" s="265" t="s">
        <v>896</v>
      </c>
      <c r="B239" s="80"/>
      <c r="C239" s="79" t="s">
        <v>883</v>
      </c>
      <c r="D239" s="80"/>
      <c r="E239" s="266">
        <f>E240</f>
        <v>0</v>
      </c>
      <c r="F239" s="266"/>
      <c r="G239" s="266">
        <f>G240</f>
        <v>0</v>
      </c>
    </row>
    <row r="240" spans="1:7" ht="27.75" hidden="1" customHeight="1">
      <c r="A240" s="229" t="s">
        <v>320</v>
      </c>
      <c r="B240" s="80" t="s">
        <v>1091</v>
      </c>
      <c r="C240" s="80" t="s">
        <v>883</v>
      </c>
      <c r="D240" s="80"/>
      <c r="E240" s="258"/>
      <c r="F240" s="258"/>
      <c r="G240" s="258"/>
    </row>
    <row r="241" spans="1:7" ht="19.5" customHeight="1">
      <c r="A241" s="267" t="s">
        <v>1088</v>
      </c>
      <c r="B241" s="79"/>
      <c r="C241" s="79" t="s">
        <v>87</v>
      </c>
      <c r="D241" s="80"/>
      <c r="E241" s="255">
        <f t="shared" ref="E241:G242" si="36">SUM(E242)</f>
        <v>500</v>
      </c>
      <c r="F241" s="255">
        <f t="shared" si="36"/>
        <v>700</v>
      </c>
      <c r="G241" s="255">
        <f t="shared" si="36"/>
        <v>700</v>
      </c>
    </row>
    <row r="242" spans="1:7" ht="24.75" customHeight="1">
      <c r="A242" s="268" t="s">
        <v>555</v>
      </c>
      <c r="B242" s="79" t="s">
        <v>396</v>
      </c>
      <c r="C242" s="79" t="s">
        <v>87</v>
      </c>
      <c r="D242" s="80"/>
      <c r="E242" s="249">
        <f t="shared" si="36"/>
        <v>500</v>
      </c>
      <c r="F242" s="249">
        <f t="shared" si="36"/>
        <v>700</v>
      </c>
      <c r="G242" s="249">
        <f t="shared" si="36"/>
        <v>700</v>
      </c>
    </row>
    <row r="243" spans="1:7" ht="21" customHeight="1">
      <c r="A243" s="269" t="s">
        <v>302</v>
      </c>
      <c r="B243" s="80" t="s">
        <v>641</v>
      </c>
      <c r="C243" s="80" t="s">
        <v>87</v>
      </c>
      <c r="D243" s="80"/>
      <c r="E243" s="249">
        <v>500</v>
      </c>
      <c r="F243" s="249">
        <v>700</v>
      </c>
      <c r="G243" s="249">
        <v>700</v>
      </c>
    </row>
    <row r="244" spans="1:7" ht="22.5" customHeight="1">
      <c r="A244" s="228" t="s">
        <v>41</v>
      </c>
      <c r="B244" s="79" t="s">
        <v>398</v>
      </c>
      <c r="C244" s="79" t="s">
        <v>484</v>
      </c>
      <c r="D244" s="79"/>
      <c r="E244" s="255">
        <f>E245</f>
        <v>3000</v>
      </c>
      <c r="F244" s="255">
        <f>F245</f>
        <v>3000</v>
      </c>
      <c r="G244" s="255">
        <f>G245</f>
        <v>3000</v>
      </c>
    </row>
    <row r="245" spans="1:7" ht="25.5" customHeight="1">
      <c r="A245" s="229" t="s">
        <v>485</v>
      </c>
      <c r="B245" s="80" t="s">
        <v>399</v>
      </c>
      <c r="C245" s="80" t="s">
        <v>484</v>
      </c>
      <c r="D245" s="80"/>
      <c r="E245" s="249">
        <v>3000</v>
      </c>
      <c r="F245" s="249">
        <v>3000</v>
      </c>
      <c r="G245" s="249">
        <v>3000</v>
      </c>
    </row>
    <row r="246" spans="1:7" ht="27.75" customHeight="1">
      <c r="A246" s="2" t="s">
        <v>333</v>
      </c>
      <c r="B246" s="79" t="s">
        <v>523</v>
      </c>
      <c r="C246" s="79" t="s">
        <v>490</v>
      </c>
      <c r="D246" s="79"/>
      <c r="E246" s="255">
        <f>SUM(E247)</f>
        <v>3743.1</v>
      </c>
      <c r="F246" s="255">
        <f>SUM(F247)</f>
        <v>4116.1000000000004</v>
      </c>
      <c r="G246" s="255">
        <f>SUM(G247)</f>
        <v>4495.2</v>
      </c>
    </row>
    <row r="247" spans="1:7" ht="19.5" customHeight="1">
      <c r="A247" s="227" t="s">
        <v>163</v>
      </c>
      <c r="B247" s="80" t="s">
        <v>523</v>
      </c>
      <c r="C247" s="80" t="s">
        <v>490</v>
      </c>
      <c r="D247" s="80" t="s">
        <v>164</v>
      </c>
      <c r="E247" s="249">
        <v>3743.1</v>
      </c>
      <c r="F247" s="249">
        <v>4116.1000000000004</v>
      </c>
      <c r="G247" s="249">
        <v>4495.2</v>
      </c>
    </row>
    <row r="248" spans="1:7" ht="25.5" customHeight="1">
      <c r="A248" s="228" t="s">
        <v>457</v>
      </c>
      <c r="B248" s="79" t="s">
        <v>545</v>
      </c>
      <c r="C248" s="79" t="s">
        <v>508</v>
      </c>
      <c r="D248" s="79"/>
      <c r="E248" s="255">
        <f>SUM(E249)</f>
        <v>5000</v>
      </c>
      <c r="F248" s="255">
        <f>SUM(F249)</f>
        <v>5000</v>
      </c>
      <c r="G248" s="255">
        <f>SUM(G249)</f>
        <v>5000</v>
      </c>
    </row>
    <row r="249" spans="1:7" ht="32.25" customHeight="1">
      <c r="A249" s="229" t="s">
        <v>300</v>
      </c>
      <c r="B249" s="80" t="s">
        <v>546</v>
      </c>
      <c r="C249" s="80" t="s">
        <v>508</v>
      </c>
      <c r="D249" s="80" t="s">
        <v>162</v>
      </c>
      <c r="E249" s="249">
        <v>5000</v>
      </c>
      <c r="F249" s="249">
        <v>5000</v>
      </c>
      <c r="G249" s="249">
        <v>5000</v>
      </c>
    </row>
    <row r="250" spans="1:7" ht="25.5" hidden="1" customHeight="1">
      <c r="A250" s="15" t="s">
        <v>185</v>
      </c>
      <c r="B250" s="79" t="s">
        <v>548</v>
      </c>
      <c r="C250" s="79" t="s">
        <v>507</v>
      </c>
      <c r="D250" s="79"/>
      <c r="E250" s="255">
        <f>SUM(E251)</f>
        <v>0</v>
      </c>
      <c r="F250" s="255">
        <f>SUM(F251)</f>
        <v>0</v>
      </c>
      <c r="G250" s="255">
        <f>SUM(G251)</f>
        <v>0</v>
      </c>
    </row>
    <row r="251" spans="1:7" ht="25.5" hidden="1" customHeight="1">
      <c r="A251" s="36" t="s">
        <v>449</v>
      </c>
      <c r="B251" s="80" t="s">
        <v>548</v>
      </c>
      <c r="C251" s="80" t="s">
        <v>507</v>
      </c>
      <c r="D251" s="80" t="s">
        <v>159</v>
      </c>
      <c r="E251" s="249">
        <v>0</v>
      </c>
      <c r="F251" s="249">
        <v>0</v>
      </c>
      <c r="G251" s="249">
        <v>0</v>
      </c>
    </row>
    <row r="252" spans="1:7" ht="25.5" customHeight="1">
      <c r="A252" s="213" t="s">
        <v>1115</v>
      </c>
      <c r="B252" s="50"/>
      <c r="C252" s="50" t="s">
        <v>1116</v>
      </c>
      <c r="D252" s="50"/>
      <c r="E252" s="255">
        <f>E253</f>
        <v>5000</v>
      </c>
      <c r="F252" s="249"/>
      <c r="G252" s="249"/>
    </row>
    <row r="253" spans="1:7" ht="25.5" customHeight="1">
      <c r="A253" s="230" t="s">
        <v>19</v>
      </c>
      <c r="B253" s="50" t="s">
        <v>397</v>
      </c>
      <c r="C253" s="50" t="s">
        <v>1116</v>
      </c>
      <c r="D253" s="50"/>
      <c r="E253" s="255">
        <f>E254</f>
        <v>5000</v>
      </c>
      <c r="F253" s="249"/>
      <c r="G253" s="249"/>
    </row>
    <row r="254" spans="1:7" ht="29.25" customHeight="1">
      <c r="A254" s="196" t="s">
        <v>1117</v>
      </c>
      <c r="B254" s="197" t="s">
        <v>1118</v>
      </c>
      <c r="C254" s="197" t="s">
        <v>1116</v>
      </c>
      <c r="D254" s="197"/>
      <c r="E254" s="249">
        <f>E255</f>
        <v>5000</v>
      </c>
      <c r="F254" s="249"/>
      <c r="G254" s="249"/>
    </row>
    <row r="255" spans="1:7" ht="20.25" customHeight="1">
      <c r="A255" s="246" t="s">
        <v>1098</v>
      </c>
      <c r="B255" s="197" t="s">
        <v>1118</v>
      </c>
      <c r="C255" s="197" t="s">
        <v>1116</v>
      </c>
      <c r="D255" s="197" t="s">
        <v>1099</v>
      </c>
      <c r="E255" s="249">
        <f>E256</f>
        <v>5000</v>
      </c>
      <c r="F255" s="249"/>
      <c r="G255" s="249"/>
    </row>
    <row r="256" spans="1:7" ht="43.5" customHeight="1">
      <c r="A256" s="202" t="s">
        <v>154</v>
      </c>
      <c r="B256" s="197" t="s">
        <v>1118</v>
      </c>
      <c r="C256" s="197" t="s">
        <v>1116</v>
      </c>
      <c r="D256" s="197" t="s">
        <v>1114</v>
      </c>
      <c r="E256" s="249">
        <v>5000</v>
      </c>
      <c r="F256" s="249"/>
      <c r="G256" s="249"/>
    </row>
    <row r="257" spans="1:7" ht="47.25" customHeight="1">
      <c r="A257" s="225" t="s">
        <v>275</v>
      </c>
      <c r="B257" s="79"/>
      <c r="C257" s="79" t="s">
        <v>274</v>
      </c>
      <c r="D257" s="79"/>
      <c r="E257" s="255">
        <f>SUM(E258)</f>
        <v>35624.1</v>
      </c>
      <c r="F257" s="255">
        <f>SUM(F258)</f>
        <v>34686.800000000003</v>
      </c>
      <c r="G257" s="255">
        <f>SUM(G258)</f>
        <v>34686.800000000003</v>
      </c>
    </row>
    <row r="258" spans="1:7" ht="41.25" customHeight="1">
      <c r="A258" s="15" t="s">
        <v>440</v>
      </c>
      <c r="B258" s="79"/>
      <c r="C258" s="79" t="s">
        <v>186</v>
      </c>
      <c r="D258" s="79"/>
      <c r="E258" s="255">
        <f>E259</f>
        <v>35624.1</v>
      </c>
      <c r="F258" s="255">
        <f>F259</f>
        <v>34686.800000000003</v>
      </c>
      <c r="G258" s="255">
        <f>G259</f>
        <v>34686.800000000003</v>
      </c>
    </row>
    <row r="259" spans="1:7" ht="22.5" customHeight="1">
      <c r="A259" s="78" t="s">
        <v>19</v>
      </c>
      <c r="B259" s="79" t="s">
        <v>397</v>
      </c>
      <c r="C259" s="79" t="s">
        <v>186</v>
      </c>
      <c r="D259" s="79"/>
      <c r="E259" s="255">
        <f>SUM(E260,E265)</f>
        <v>35624.1</v>
      </c>
      <c r="F259" s="255">
        <f>SUM(F260,F265)</f>
        <v>34686.800000000003</v>
      </c>
      <c r="G259" s="255">
        <f>SUM(G260,G265)</f>
        <v>34686.800000000003</v>
      </c>
    </row>
    <row r="260" spans="1:7" ht="20.25" customHeight="1">
      <c r="A260" s="15" t="s">
        <v>149</v>
      </c>
      <c r="B260" s="79" t="s">
        <v>415</v>
      </c>
      <c r="C260" s="79" t="s">
        <v>186</v>
      </c>
      <c r="D260" s="79"/>
      <c r="E260" s="255">
        <f>SUM(E261,E263)</f>
        <v>24479.1</v>
      </c>
      <c r="F260" s="255">
        <f>SUM(F261,F263)</f>
        <v>24066</v>
      </c>
      <c r="G260" s="255">
        <f>SUM(G261,G263)</f>
        <v>24066</v>
      </c>
    </row>
    <row r="261" spans="1:7" ht="32.25" customHeight="1">
      <c r="A261" s="226" t="s">
        <v>152</v>
      </c>
      <c r="B261" s="80" t="s">
        <v>631</v>
      </c>
      <c r="C261" s="80" t="s">
        <v>186</v>
      </c>
      <c r="D261" s="80"/>
      <c r="E261" s="249">
        <f>SUM(E262)</f>
        <v>2479.1</v>
      </c>
      <c r="F261" s="249">
        <f>SUM(F262)</f>
        <v>2066</v>
      </c>
      <c r="G261" s="249">
        <f>SUM(G262)</f>
        <v>2066</v>
      </c>
    </row>
    <row r="262" spans="1:7" ht="19.5" customHeight="1">
      <c r="A262" s="226" t="s">
        <v>493</v>
      </c>
      <c r="B262" s="80" t="s">
        <v>631</v>
      </c>
      <c r="C262" s="80" t="s">
        <v>186</v>
      </c>
      <c r="D262" s="80" t="s">
        <v>492</v>
      </c>
      <c r="E262" s="258">
        <v>2479.1</v>
      </c>
      <c r="F262" s="258">
        <v>2066</v>
      </c>
      <c r="G262" s="258">
        <v>2066</v>
      </c>
    </row>
    <row r="263" spans="1:7" ht="30.75" customHeight="1">
      <c r="A263" s="226" t="s">
        <v>153</v>
      </c>
      <c r="B263" s="87" t="s">
        <v>549</v>
      </c>
      <c r="C263" s="87" t="s">
        <v>186</v>
      </c>
      <c r="D263" s="87"/>
      <c r="E263" s="249">
        <f>SUM(E264)</f>
        <v>22000</v>
      </c>
      <c r="F263" s="249">
        <f>SUM(F264)</f>
        <v>22000</v>
      </c>
      <c r="G263" s="249">
        <f>SUM(G264)</f>
        <v>22000</v>
      </c>
    </row>
    <row r="264" spans="1:7" ht="19.5" customHeight="1">
      <c r="A264" s="226" t="s">
        <v>493</v>
      </c>
      <c r="B264" s="87" t="s">
        <v>549</v>
      </c>
      <c r="C264" s="87" t="s">
        <v>186</v>
      </c>
      <c r="D264" s="87" t="s">
        <v>492</v>
      </c>
      <c r="E264" s="258">
        <v>22000</v>
      </c>
      <c r="F264" s="258">
        <v>22000</v>
      </c>
      <c r="G264" s="258">
        <v>22000</v>
      </c>
    </row>
    <row r="265" spans="1:7" ht="24" customHeight="1">
      <c r="A265" s="2" t="s">
        <v>155</v>
      </c>
      <c r="B265" s="79" t="s">
        <v>524</v>
      </c>
      <c r="C265" s="79" t="s">
        <v>186</v>
      </c>
      <c r="D265" s="79"/>
      <c r="E265" s="255">
        <f>SUM(E266,E268)</f>
        <v>11145</v>
      </c>
      <c r="F265" s="255">
        <f>SUM(F266,F268)</f>
        <v>10620.8</v>
      </c>
      <c r="G265" s="255">
        <f>SUM(G266,G268)</f>
        <v>10620.8</v>
      </c>
    </row>
    <row r="266" spans="1:7" ht="35.25" customHeight="1">
      <c r="A266" s="226" t="s">
        <v>151</v>
      </c>
      <c r="B266" s="80" t="s">
        <v>632</v>
      </c>
      <c r="C266" s="80" t="s">
        <v>186</v>
      </c>
      <c r="D266" s="80"/>
      <c r="E266" s="249">
        <f>SUM(E267)</f>
        <v>3145</v>
      </c>
      <c r="F266" s="249">
        <v>2620.8000000000002</v>
      </c>
      <c r="G266" s="249">
        <v>2620.8000000000002</v>
      </c>
    </row>
    <row r="267" spans="1:7" ht="12.75" hidden="1" customHeight="1">
      <c r="A267" s="226" t="s">
        <v>493</v>
      </c>
      <c r="B267" s="80" t="s">
        <v>632</v>
      </c>
      <c r="C267" s="80" t="s">
        <v>186</v>
      </c>
      <c r="D267" s="80" t="s">
        <v>492</v>
      </c>
      <c r="E267" s="249">
        <v>3145</v>
      </c>
      <c r="F267" s="249">
        <v>2492</v>
      </c>
      <c r="G267" s="249">
        <v>2492</v>
      </c>
    </row>
    <row r="268" spans="1:7" ht="36">
      <c r="A268" s="226" t="s">
        <v>916</v>
      </c>
      <c r="B268" s="87" t="s">
        <v>550</v>
      </c>
      <c r="C268" s="87" t="s">
        <v>186</v>
      </c>
      <c r="D268" s="87"/>
      <c r="E268" s="249">
        <f>SUM(E269)</f>
        <v>8000</v>
      </c>
      <c r="F268" s="249">
        <f>SUM(F269)</f>
        <v>8000</v>
      </c>
      <c r="G268" s="249">
        <f>SUM(G269)</f>
        <v>8000</v>
      </c>
    </row>
    <row r="269" spans="1:7" ht="20.25" customHeight="1">
      <c r="A269" s="226" t="s">
        <v>493</v>
      </c>
      <c r="B269" s="87" t="s">
        <v>550</v>
      </c>
      <c r="C269" s="87" t="s">
        <v>186</v>
      </c>
      <c r="D269" s="87" t="s">
        <v>492</v>
      </c>
      <c r="E269" s="258">
        <v>8000</v>
      </c>
      <c r="F269" s="258">
        <v>8000</v>
      </c>
      <c r="G269" s="258">
        <v>8000</v>
      </c>
    </row>
    <row r="270" spans="1:7" ht="25.5" customHeight="1">
      <c r="A270" s="40" t="s">
        <v>823</v>
      </c>
      <c r="B270" s="88"/>
      <c r="C270" s="88"/>
      <c r="D270" s="264"/>
      <c r="E270" s="215"/>
      <c r="F270" s="62">
        <v>11904</v>
      </c>
      <c r="G270" s="62">
        <v>24197</v>
      </c>
    </row>
    <row r="271" spans="1:7" hidden="1">
      <c r="A271" s="41"/>
      <c r="B271" s="87"/>
      <c r="C271" s="87"/>
      <c r="D271" s="87"/>
      <c r="E271" s="257"/>
      <c r="F271" s="257"/>
      <c r="G271" s="257"/>
    </row>
  </sheetData>
  <customSheetViews>
    <customSheetView guid="{1201EF33-C3B2-45F9-B4A2-FF370EB2FDAD}" hiddenRows="1">
      <selection activeCell="E7" sqref="E7"/>
      <pageMargins left="0.70866141732283472" right="0" top="0.55118110236220474" bottom="0" header="0.31496062992125984" footer="0.31496062992125984"/>
      <pageSetup paperSize="9" scale="75" orientation="portrait" r:id="rId1"/>
    </customSheetView>
  </customSheetViews>
  <mergeCells count="5">
    <mergeCell ref="E5:G5"/>
    <mergeCell ref="C4:G4"/>
    <mergeCell ref="B3:G3"/>
    <mergeCell ref="A2:G2"/>
    <mergeCell ref="A6:G6"/>
  </mergeCells>
  <pageMargins left="0.70866141732283472" right="0" top="0.55118110236220474" bottom="0" header="0.31496062992125984" footer="0.31496062992125984"/>
  <pageSetup paperSize="9" scale="75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topLeftCell="A15" workbookViewId="0">
      <selection activeCell="M24" sqref="M24"/>
    </sheetView>
  </sheetViews>
  <sheetFormatPr defaultRowHeight="14.25"/>
  <cols>
    <col min="1" max="1" width="9.140625" style="124"/>
    <col min="2" max="2" width="30.140625" style="131" customWidth="1"/>
    <col min="3" max="3" width="11.28515625" style="121" customWidth="1"/>
    <col min="4" max="4" width="10.42578125" style="121" customWidth="1"/>
    <col min="5" max="5" width="9.140625" style="121" customWidth="1"/>
    <col min="6" max="6" width="9.140625" style="121"/>
    <col min="7" max="7" width="10.85546875" style="121" customWidth="1"/>
    <col min="8" max="8" width="9.140625" style="89"/>
    <col min="9" max="9" width="9.7109375" style="3" customWidth="1"/>
    <col min="10" max="11" width="9.140625" style="3"/>
    <col min="12" max="12" width="9.140625" style="5"/>
  </cols>
  <sheetData>
    <row r="1" spans="1:11" ht="16.5">
      <c r="K1" s="149"/>
    </row>
    <row r="2" spans="1:11" ht="18.75" customHeight="1">
      <c r="A2" s="361" t="s">
        <v>298</v>
      </c>
      <c r="B2" s="361"/>
      <c r="C2" s="361"/>
      <c r="D2" s="361"/>
      <c r="E2" s="361"/>
      <c r="F2" s="361"/>
      <c r="G2" s="361"/>
      <c r="H2" s="343"/>
      <c r="I2" s="362"/>
      <c r="J2" s="362"/>
      <c r="K2" s="362"/>
    </row>
    <row r="3" spans="1:11" ht="56.25" customHeight="1">
      <c r="A3" s="125"/>
      <c r="B3" s="127"/>
      <c r="C3" s="92"/>
      <c r="D3" s="341" t="s">
        <v>977</v>
      </c>
      <c r="E3" s="363"/>
      <c r="F3" s="363"/>
      <c r="G3" s="363"/>
      <c r="H3" s="363"/>
      <c r="I3" s="362"/>
      <c r="J3" s="362"/>
      <c r="K3" s="362"/>
    </row>
    <row r="4" spans="1:11" ht="34.5" customHeight="1">
      <c r="A4" s="364" t="s">
        <v>1058</v>
      </c>
      <c r="B4" s="365"/>
      <c r="C4" s="366"/>
      <c r="D4" s="366"/>
      <c r="E4" s="366"/>
      <c r="F4" s="366"/>
      <c r="G4" s="367"/>
      <c r="H4" s="343"/>
      <c r="I4" s="362"/>
      <c r="J4" s="362"/>
      <c r="K4" s="362"/>
    </row>
    <row r="5" spans="1:11" ht="27.75" customHeight="1">
      <c r="A5" s="126"/>
      <c r="B5" s="128"/>
      <c r="C5" s="368" t="s">
        <v>461</v>
      </c>
      <c r="D5" s="368"/>
      <c r="E5" s="368"/>
      <c r="F5" s="368"/>
      <c r="G5" s="369"/>
      <c r="H5" s="370"/>
      <c r="I5" s="370"/>
      <c r="J5" s="370"/>
      <c r="K5" s="370"/>
    </row>
    <row r="6" spans="1:11" ht="20.25" customHeight="1">
      <c r="A6" s="359" t="s">
        <v>647</v>
      </c>
      <c r="B6" s="359" t="s">
        <v>294</v>
      </c>
      <c r="C6" s="356" t="s">
        <v>941</v>
      </c>
      <c r="D6" s="357"/>
      <c r="E6" s="358"/>
      <c r="F6" s="356" t="s">
        <v>953</v>
      </c>
      <c r="G6" s="357"/>
      <c r="H6" s="358"/>
      <c r="I6" s="356" t="s">
        <v>975</v>
      </c>
      <c r="J6" s="357"/>
      <c r="K6" s="358"/>
    </row>
    <row r="7" spans="1:11" ht="51">
      <c r="A7" s="360"/>
      <c r="B7" s="360"/>
      <c r="C7" s="119" t="s">
        <v>22</v>
      </c>
      <c r="D7" s="119" t="s">
        <v>491</v>
      </c>
      <c r="E7" s="119" t="s">
        <v>23</v>
      </c>
      <c r="F7" s="119" t="s">
        <v>22</v>
      </c>
      <c r="G7" s="119" t="s">
        <v>491</v>
      </c>
      <c r="H7" s="119" t="s">
        <v>23</v>
      </c>
      <c r="I7" s="119" t="s">
        <v>22</v>
      </c>
      <c r="J7" s="119" t="s">
        <v>491</v>
      </c>
      <c r="K7" s="119" t="s">
        <v>23</v>
      </c>
    </row>
    <row r="8" spans="1:11" ht="32.25" customHeight="1">
      <c r="A8" s="120">
        <v>1</v>
      </c>
      <c r="B8" s="129" t="s">
        <v>277</v>
      </c>
      <c r="C8" s="118">
        <v>2446</v>
      </c>
      <c r="D8" s="65">
        <v>325.5</v>
      </c>
      <c r="E8" s="65">
        <f>SUM(C8:D8)</f>
        <v>2771.5</v>
      </c>
      <c r="F8" s="118">
        <v>2446</v>
      </c>
      <c r="G8" s="65">
        <v>271.2</v>
      </c>
      <c r="H8" s="65">
        <f t="shared" ref="H8:H26" si="0">SUM(F8:G8)</f>
        <v>2717.2</v>
      </c>
      <c r="I8" s="118">
        <v>2446</v>
      </c>
      <c r="J8" s="65">
        <v>271.2</v>
      </c>
      <c r="K8" s="65">
        <f t="shared" ref="K8:K26" si="1">SUM(I8:J8)</f>
        <v>2717.2</v>
      </c>
    </row>
    <row r="9" spans="1:11" ht="30.75" customHeight="1">
      <c r="A9" s="120">
        <v>2</v>
      </c>
      <c r="B9" s="129" t="s">
        <v>278</v>
      </c>
      <c r="C9" s="118">
        <v>796</v>
      </c>
      <c r="D9" s="65">
        <v>244.1</v>
      </c>
      <c r="E9" s="65">
        <f t="shared" ref="E9:E26" si="2">SUM(C9:D9)</f>
        <v>1040.0999999999999</v>
      </c>
      <c r="F9" s="118">
        <v>796</v>
      </c>
      <c r="G9" s="65">
        <v>203.4</v>
      </c>
      <c r="H9" s="65">
        <f t="shared" si="0"/>
        <v>999.4</v>
      </c>
      <c r="I9" s="118">
        <v>796</v>
      </c>
      <c r="J9" s="65">
        <v>203.4</v>
      </c>
      <c r="K9" s="65">
        <f t="shared" si="1"/>
        <v>999.4</v>
      </c>
    </row>
    <row r="10" spans="1:11" ht="32.25" customHeight="1">
      <c r="A10" s="120">
        <v>3</v>
      </c>
      <c r="B10" s="129" t="s">
        <v>279</v>
      </c>
      <c r="C10" s="118">
        <v>904</v>
      </c>
      <c r="D10" s="65">
        <v>178.3</v>
      </c>
      <c r="E10" s="65">
        <f t="shared" si="2"/>
        <v>1082.3</v>
      </c>
      <c r="F10" s="118">
        <v>904</v>
      </c>
      <c r="G10" s="65">
        <v>148.6</v>
      </c>
      <c r="H10" s="65">
        <f t="shared" si="0"/>
        <v>1052.5999999999999</v>
      </c>
      <c r="I10" s="118">
        <v>904</v>
      </c>
      <c r="J10" s="65">
        <v>148.6</v>
      </c>
      <c r="K10" s="65">
        <f t="shared" si="1"/>
        <v>1052.5999999999999</v>
      </c>
    </row>
    <row r="11" spans="1:11" ht="30.75" customHeight="1">
      <c r="A11" s="120">
        <v>4</v>
      </c>
      <c r="B11" s="129" t="s">
        <v>280</v>
      </c>
      <c r="C11" s="118">
        <v>1624</v>
      </c>
      <c r="D11" s="65">
        <v>173.8</v>
      </c>
      <c r="E11" s="65">
        <f t="shared" si="2"/>
        <v>1797.8</v>
      </c>
      <c r="F11" s="118">
        <v>1624</v>
      </c>
      <c r="G11" s="65">
        <v>144.80000000000001</v>
      </c>
      <c r="H11" s="65">
        <f t="shared" si="0"/>
        <v>1768.8</v>
      </c>
      <c r="I11" s="118">
        <v>1624</v>
      </c>
      <c r="J11" s="65">
        <v>144.80000000000001</v>
      </c>
      <c r="K11" s="65">
        <f t="shared" si="1"/>
        <v>1768.8</v>
      </c>
    </row>
    <row r="12" spans="1:11" ht="33" customHeight="1">
      <c r="A12" s="120">
        <v>5</v>
      </c>
      <c r="B12" s="129" t="s">
        <v>281</v>
      </c>
      <c r="C12" s="118">
        <v>0</v>
      </c>
      <c r="D12" s="65">
        <v>261.10000000000002</v>
      </c>
      <c r="E12" s="65">
        <f t="shared" si="2"/>
        <v>261.10000000000002</v>
      </c>
      <c r="F12" s="118">
        <v>0</v>
      </c>
      <c r="G12" s="65">
        <v>217.6</v>
      </c>
      <c r="H12" s="65">
        <f t="shared" si="0"/>
        <v>217.6</v>
      </c>
      <c r="I12" s="118">
        <v>0</v>
      </c>
      <c r="J12" s="65">
        <v>217.6</v>
      </c>
      <c r="K12" s="65">
        <f t="shared" si="1"/>
        <v>217.6</v>
      </c>
    </row>
    <row r="13" spans="1:11" ht="33" customHeight="1">
      <c r="A13" s="120">
        <v>6</v>
      </c>
      <c r="B13" s="129" t="s">
        <v>282</v>
      </c>
      <c r="C13" s="118">
        <v>200</v>
      </c>
      <c r="D13" s="65">
        <v>230</v>
      </c>
      <c r="E13" s="65">
        <f t="shared" si="2"/>
        <v>430</v>
      </c>
      <c r="F13" s="118">
        <v>200</v>
      </c>
      <c r="G13" s="65">
        <v>191.7</v>
      </c>
      <c r="H13" s="65">
        <f t="shared" si="0"/>
        <v>391.7</v>
      </c>
      <c r="I13" s="118">
        <v>200</v>
      </c>
      <c r="J13" s="65">
        <v>191.7</v>
      </c>
      <c r="K13" s="65">
        <f t="shared" si="1"/>
        <v>391.7</v>
      </c>
    </row>
    <row r="14" spans="1:11" ht="33.75" customHeight="1">
      <c r="A14" s="120">
        <v>7</v>
      </c>
      <c r="B14" s="129" t="s">
        <v>283</v>
      </c>
      <c r="C14" s="118">
        <v>1511</v>
      </c>
      <c r="D14" s="65">
        <v>186.8</v>
      </c>
      <c r="E14" s="65">
        <f t="shared" si="2"/>
        <v>1697.8</v>
      </c>
      <c r="F14" s="118">
        <v>1511</v>
      </c>
      <c r="G14" s="65">
        <v>155.69999999999999</v>
      </c>
      <c r="H14" s="65">
        <f t="shared" si="0"/>
        <v>1666.7</v>
      </c>
      <c r="I14" s="118">
        <v>1511</v>
      </c>
      <c r="J14" s="65">
        <v>155.69999999999999</v>
      </c>
      <c r="K14" s="65">
        <f t="shared" si="1"/>
        <v>1666.7</v>
      </c>
    </row>
    <row r="15" spans="1:11" ht="32.25" customHeight="1">
      <c r="A15" s="120">
        <v>8</v>
      </c>
      <c r="B15" s="129" t="s">
        <v>284</v>
      </c>
      <c r="C15" s="118">
        <v>1509</v>
      </c>
      <c r="D15" s="65">
        <v>131.30000000000001</v>
      </c>
      <c r="E15" s="65">
        <f t="shared" si="2"/>
        <v>1640.3</v>
      </c>
      <c r="F15" s="118">
        <v>1509</v>
      </c>
      <c r="G15" s="65">
        <v>109.4</v>
      </c>
      <c r="H15" s="65">
        <f t="shared" si="0"/>
        <v>1618.4</v>
      </c>
      <c r="I15" s="118">
        <v>1509</v>
      </c>
      <c r="J15" s="65">
        <v>109.4</v>
      </c>
      <c r="K15" s="65">
        <f t="shared" si="1"/>
        <v>1618.4</v>
      </c>
    </row>
    <row r="16" spans="1:11" ht="33.75" customHeight="1">
      <c r="A16" s="120">
        <v>9</v>
      </c>
      <c r="B16" s="130" t="s">
        <v>285</v>
      </c>
      <c r="C16" s="118">
        <v>1010</v>
      </c>
      <c r="D16" s="65">
        <v>7.6</v>
      </c>
      <c r="E16" s="65">
        <f t="shared" si="2"/>
        <v>1017.6</v>
      </c>
      <c r="F16" s="118">
        <v>1010</v>
      </c>
      <c r="G16" s="65">
        <v>6.3</v>
      </c>
      <c r="H16" s="65">
        <f t="shared" si="0"/>
        <v>1016.3</v>
      </c>
      <c r="I16" s="118">
        <v>1010</v>
      </c>
      <c r="J16" s="65">
        <v>6.3</v>
      </c>
      <c r="K16" s="65">
        <f t="shared" si="1"/>
        <v>1016.3</v>
      </c>
    </row>
    <row r="17" spans="1:11" ht="31.5" customHeight="1">
      <c r="A17" s="120">
        <v>10</v>
      </c>
      <c r="B17" s="130" t="s">
        <v>370</v>
      </c>
      <c r="C17" s="118">
        <v>803</v>
      </c>
      <c r="D17" s="65">
        <v>16.7</v>
      </c>
      <c r="E17" s="65">
        <f t="shared" si="2"/>
        <v>819.7</v>
      </c>
      <c r="F17" s="118">
        <v>803</v>
      </c>
      <c r="G17" s="65">
        <v>13.9</v>
      </c>
      <c r="H17" s="65">
        <f t="shared" si="0"/>
        <v>816.9</v>
      </c>
      <c r="I17" s="118">
        <v>803</v>
      </c>
      <c r="J17" s="65">
        <v>13.9</v>
      </c>
      <c r="K17" s="65">
        <f t="shared" si="1"/>
        <v>816.9</v>
      </c>
    </row>
    <row r="18" spans="1:11" ht="31.5" customHeight="1">
      <c r="A18" s="120">
        <v>11</v>
      </c>
      <c r="B18" s="130" t="s">
        <v>310</v>
      </c>
      <c r="C18" s="118">
        <v>5094</v>
      </c>
      <c r="D18" s="65">
        <v>353.3</v>
      </c>
      <c r="E18" s="65">
        <f t="shared" si="2"/>
        <v>5447.3</v>
      </c>
      <c r="F18" s="118">
        <v>5094</v>
      </c>
      <c r="G18" s="65">
        <v>294.39999999999998</v>
      </c>
      <c r="H18" s="65">
        <f t="shared" si="0"/>
        <v>5388.4</v>
      </c>
      <c r="I18" s="118">
        <v>5094</v>
      </c>
      <c r="J18" s="65">
        <v>294.39999999999998</v>
      </c>
      <c r="K18" s="65">
        <f t="shared" si="1"/>
        <v>5388.4</v>
      </c>
    </row>
    <row r="19" spans="1:11" ht="30.75" customHeight="1">
      <c r="A19" s="120">
        <v>12</v>
      </c>
      <c r="B19" s="130" t="s">
        <v>311</v>
      </c>
      <c r="C19" s="118">
        <v>1524</v>
      </c>
      <c r="D19" s="65">
        <v>52.9</v>
      </c>
      <c r="E19" s="65">
        <f t="shared" si="2"/>
        <v>1576.9</v>
      </c>
      <c r="F19" s="118">
        <v>1524</v>
      </c>
      <c r="G19" s="65">
        <v>44.1</v>
      </c>
      <c r="H19" s="65">
        <f t="shared" si="0"/>
        <v>1568.1</v>
      </c>
      <c r="I19" s="118">
        <v>1524</v>
      </c>
      <c r="J19" s="65">
        <v>44.1</v>
      </c>
      <c r="K19" s="65">
        <f t="shared" si="1"/>
        <v>1568.1</v>
      </c>
    </row>
    <row r="20" spans="1:11" ht="30.75" customHeight="1">
      <c r="A20" s="120">
        <v>13</v>
      </c>
      <c r="B20" s="130" t="s">
        <v>286</v>
      </c>
      <c r="C20" s="118">
        <v>1589</v>
      </c>
      <c r="D20" s="65">
        <v>65.8</v>
      </c>
      <c r="E20" s="65">
        <f t="shared" si="2"/>
        <v>1654.8</v>
      </c>
      <c r="F20" s="118">
        <v>1589</v>
      </c>
      <c r="G20" s="65">
        <v>54.8</v>
      </c>
      <c r="H20" s="65">
        <f t="shared" si="0"/>
        <v>1643.8</v>
      </c>
      <c r="I20" s="118">
        <v>1589</v>
      </c>
      <c r="J20" s="65">
        <v>54.8</v>
      </c>
      <c r="K20" s="65">
        <f t="shared" si="1"/>
        <v>1643.8</v>
      </c>
    </row>
    <row r="21" spans="1:11" ht="30.75" customHeight="1">
      <c r="A21" s="120">
        <v>14</v>
      </c>
      <c r="B21" s="130" t="s">
        <v>307</v>
      </c>
      <c r="C21" s="118">
        <v>0</v>
      </c>
      <c r="D21" s="65">
        <v>4.8</v>
      </c>
      <c r="E21" s="65">
        <f t="shared" si="2"/>
        <v>4.8</v>
      </c>
      <c r="F21" s="118">
        <v>0</v>
      </c>
      <c r="G21" s="65">
        <v>4</v>
      </c>
      <c r="H21" s="65">
        <f t="shared" si="0"/>
        <v>4</v>
      </c>
      <c r="I21" s="118">
        <v>0</v>
      </c>
      <c r="J21" s="65">
        <v>4</v>
      </c>
      <c r="K21" s="65">
        <f t="shared" si="1"/>
        <v>4</v>
      </c>
    </row>
    <row r="22" spans="1:11" ht="33.75" customHeight="1">
      <c r="A22" s="120">
        <v>15</v>
      </c>
      <c r="B22" s="130" t="s">
        <v>308</v>
      </c>
      <c r="C22" s="118">
        <v>406</v>
      </c>
      <c r="D22" s="65">
        <v>15</v>
      </c>
      <c r="E22" s="65">
        <f t="shared" si="2"/>
        <v>421</v>
      </c>
      <c r="F22" s="118">
        <v>406</v>
      </c>
      <c r="G22" s="65">
        <v>12.5</v>
      </c>
      <c r="H22" s="65">
        <f t="shared" si="0"/>
        <v>418.5</v>
      </c>
      <c r="I22" s="118">
        <v>406</v>
      </c>
      <c r="J22" s="65">
        <v>12.5</v>
      </c>
      <c r="K22" s="65">
        <f t="shared" si="1"/>
        <v>418.5</v>
      </c>
    </row>
    <row r="23" spans="1:11" ht="30.75" customHeight="1">
      <c r="A23" s="120">
        <v>16</v>
      </c>
      <c r="B23" s="130" t="s">
        <v>309</v>
      </c>
      <c r="C23" s="118">
        <v>827</v>
      </c>
      <c r="D23" s="65">
        <v>6.3</v>
      </c>
      <c r="E23" s="65">
        <f t="shared" si="2"/>
        <v>833.3</v>
      </c>
      <c r="F23" s="118">
        <v>827</v>
      </c>
      <c r="G23" s="65">
        <v>5.3</v>
      </c>
      <c r="H23" s="65">
        <f t="shared" si="0"/>
        <v>832.3</v>
      </c>
      <c r="I23" s="118">
        <v>827</v>
      </c>
      <c r="J23" s="65">
        <v>5.3</v>
      </c>
      <c r="K23" s="65">
        <f t="shared" si="1"/>
        <v>832.3</v>
      </c>
    </row>
    <row r="24" spans="1:11" ht="32.25" customHeight="1">
      <c r="A24" s="120">
        <v>17</v>
      </c>
      <c r="B24" s="130" t="s">
        <v>312</v>
      </c>
      <c r="C24" s="118">
        <v>1757</v>
      </c>
      <c r="D24" s="65">
        <v>225.8</v>
      </c>
      <c r="E24" s="65">
        <f t="shared" si="2"/>
        <v>1982.8</v>
      </c>
      <c r="F24" s="118">
        <v>1757</v>
      </c>
      <c r="G24" s="65">
        <v>188.3</v>
      </c>
      <c r="H24" s="65">
        <f t="shared" si="0"/>
        <v>1945.3</v>
      </c>
      <c r="I24" s="118">
        <v>1757</v>
      </c>
      <c r="J24" s="65">
        <v>188.3</v>
      </c>
      <c r="K24" s="65">
        <f t="shared" si="1"/>
        <v>1945.3</v>
      </c>
    </row>
    <row r="25" spans="1:11" ht="35.25" customHeight="1">
      <c r="A25" s="120">
        <v>18</v>
      </c>
      <c r="B25" s="130" t="s">
        <v>313</v>
      </c>
      <c r="C25" s="118">
        <v>8000</v>
      </c>
      <c r="D25" s="65">
        <v>3145</v>
      </c>
      <c r="E25" s="65">
        <f t="shared" si="2"/>
        <v>11145</v>
      </c>
      <c r="F25" s="118">
        <v>8000</v>
      </c>
      <c r="G25" s="65">
        <v>2620.8000000000002</v>
      </c>
      <c r="H25" s="65">
        <f t="shared" si="0"/>
        <v>10620.8</v>
      </c>
      <c r="I25" s="118">
        <v>8000</v>
      </c>
      <c r="J25" s="65">
        <v>2620.8000000000002</v>
      </c>
      <c r="K25" s="65">
        <f t="shared" si="1"/>
        <v>10620.8</v>
      </c>
    </row>
    <row r="26" spans="1:11" ht="25.5" customHeight="1">
      <c r="A26" s="354" t="s">
        <v>24</v>
      </c>
      <c r="B26" s="355"/>
      <c r="C26" s="122">
        <f>SUM(C8:C25)</f>
        <v>30000</v>
      </c>
      <c r="D26" s="123">
        <f>SUM(D8:D25)</f>
        <v>5624.1</v>
      </c>
      <c r="E26" s="123">
        <f t="shared" si="2"/>
        <v>35624.1</v>
      </c>
      <c r="F26" s="122">
        <f>SUM(F8:F25)</f>
        <v>30000</v>
      </c>
      <c r="G26" s="123">
        <f>SUM(G8:G25)</f>
        <v>4686.8</v>
      </c>
      <c r="H26" s="123">
        <f t="shared" si="0"/>
        <v>34686.800000000003</v>
      </c>
      <c r="I26" s="122">
        <f>SUM(I8:I25)</f>
        <v>30000</v>
      </c>
      <c r="J26" s="123">
        <f>SUM(J8:J25)</f>
        <v>4686.8</v>
      </c>
      <c r="K26" s="123">
        <f t="shared" si="1"/>
        <v>34686.800000000003</v>
      </c>
    </row>
  </sheetData>
  <customSheetViews>
    <customSheetView guid="{1201EF33-C3B2-45F9-B4A2-FF370EB2FDAD}" topLeftCell="A15">
      <selection activeCell="M24" sqref="M24"/>
      <pageMargins left="0" right="0" top="0.74803149606299213" bottom="0.74803149606299213" header="0.31496062992125984" footer="0.31496062992125984"/>
      <pageSetup paperSize="9" scale="75" orientation="portrait" r:id="rId1"/>
    </customSheetView>
  </customSheetViews>
  <mergeCells count="10">
    <mergeCell ref="I6:K6"/>
    <mergeCell ref="A2:K2"/>
    <mergeCell ref="D3:K3"/>
    <mergeCell ref="A4:K4"/>
    <mergeCell ref="C5:K5"/>
    <mergeCell ref="A26:B26"/>
    <mergeCell ref="C6:E6"/>
    <mergeCell ref="F6:H6"/>
    <mergeCell ref="A6:A7"/>
    <mergeCell ref="B6:B7"/>
  </mergeCells>
  <pageMargins left="0" right="0" top="0.74803149606299213" bottom="0.74803149606299213" header="0.31496062992125984" footer="0.31496062992125984"/>
  <pageSetup paperSize="9" scale="75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H21" sqref="H21"/>
    </sheetView>
  </sheetViews>
  <sheetFormatPr defaultRowHeight="14.25"/>
  <cols>
    <col min="2" max="2" width="44.85546875" customWidth="1"/>
    <col min="3" max="4" width="14.7109375" style="5" customWidth="1"/>
    <col min="5" max="5" width="15.28515625" customWidth="1"/>
    <col min="6" max="6" width="8.42578125" hidden="1" customWidth="1"/>
  </cols>
  <sheetData>
    <row r="1" spans="1:6" ht="15">
      <c r="E1" s="150"/>
    </row>
    <row r="2" spans="1:6" ht="12.75">
      <c r="A2" s="375" t="s">
        <v>44</v>
      </c>
      <c r="B2" s="375"/>
      <c r="C2" s="375"/>
      <c r="D2" s="375"/>
      <c r="E2" s="374"/>
    </row>
    <row r="3" spans="1:6" ht="65.25" customHeight="1">
      <c r="A3" s="9"/>
      <c r="B3" s="91"/>
      <c r="C3" s="379" t="s">
        <v>1053</v>
      </c>
      <c r="D3" s="380"/>
      <c r="E3" s="380"/>
    </row>
    <row r="4" spans="1:6" ht="12.75">
      <c r="A4" s="11"/>
      <c r="B4" s="378"/>
      <c r="C4" s="378"/>
      <c r="D4" s="378"/>
      <c r="E4" s="378"/>
      <c r="F4" s="378"/>
    </row>
    <row r="5" spans="1:6" ht="65.25" customHeight="1">
      <c r="A5" s="373" t="s">
        <v>1057</v>
      </c>
      <c r="B5" s="373"/>
      <c r="C5" s="373"/>
      <c r="D5" s="373"/>
      <c r="E5" s="374"/>
    </row>
    <row r="6" spans="1:6">
      <c r="A6" s="4"/>
      <c r="B6" s="4"/>
      <c r="C6" s="376" t="s">
        <v>461</v>
      </c>
      <c r="D6" s="376"/>
      <c r="E6" s="377"/>
    </row>
    <row r="7" spans="1:6" ht="36.75" customHeight="1">
      <c r="A7" s="10" t="s">
        <v>276</v>
      </c>
      <c r="B7" s="10" t="s">
        <v>294</v>
      </c>
      <c r="C7" s="93" t="s">
        <v>941</v>
      </c>
      <c r="D7" s="93" t="s">
        <v>953</v>
      </c>
      <c r="E7" s="93" t="s">
        <v>975</v>
      </c>
    </row>
    <row r="8" spans="1:6" ht="20.100000000000001" customHeight="1">
      <c r="A8" s="1">
        <v>1</v>
      </c>
      <c r="B8" s="8" t="s">
        <v>277</v>
      </c>
      <c r="C8" s="53">
        <v>336</v>
      </c>
      <c r="D8" s="53">
        <v>346</v>
      </c>
      <c r="E8" s="53">
        <v>356</v>
      </c>
    </row>
    <row r="9" spans="1:6" ht="20.100000000000001" customHeight="1">
      <c r="A9" s="1">
        <v>2</v>
      </c>
      <c r="B9" s="8" t="s">
        <v>278</v>
      </c>
      <c r="C9" s="53">
        <v>125</v>
      </c>
      <c r="D9" s="53">
        <v>140</v>
      </c>
      <c r="E9" s="53">
        <v>145</v>
      </c>
    </row>
    <row r="10" spans="1:6" ht="20.100000000000001" customHeight="1">
      <c r="A10" s="1">
        <v>3</v>
      </c>
      <c r="B10" s="8" t="s">
        <v>279</v>
      </c>
      <c r="C10" s="53">
        <v>125</v>
      </c>
      <c r="D10" s="53">
        <v>140</v>
      </c>
      <c r="E10" s="53">
        <v>145</v>
      </c>
    </row>
    <row r="11" spans="1:6" ht="20.100000000000001" customHeight="1">
      <c r="A11" s="1">
        <v>4</v>
      </c>
      <c r="B11" s="8" t="s">
        <v>280</v>
      </c>
      <c r="C11" s="53">
        <v>125</v>
      </c>
      <c r="D11" s="53">
        <v>140</v>
      </c>
      <c r="E11" s="53">
        <v>145</v>
      </c>
    </row>
    <row r="12" spans="1:6" ht="20.100000000000001" customHeight="1">
      <c r="A12" s="1">
        <v>5</v>
      </c>
      <c r="B12" s="8" t="s">
        <v>281</v>
      </c>
      <c r="C12" s="53">
        <v>125</v>
      </c>
      <c r="D12" s="53">
        <v>140</v>
      </c>
      <c r="E12" s="53">
        <v>145</v>
      </c>
    </row>
    <row r="13" spans="1:6" ht="20.100000000000001" customHeight="1">
      <c r="A13" s="1">
        <v>6</v>
      </c>
      <c r="B13" s="8" t="s">
        <v>282</v>
      </c>
      <c r="C13" s="53">
        <v>125</v>
      </c>
      <c r="D13" s="53">
        <v>140</v>
      </c>
      <c r="E13" s="53">
        <v>145</v>
      </c>
    </row>
    <row r="14" spans="1:6" ht="20.100000000000001" customHeight="1">
      <c r="A14" s="1">
        <v>7</v>
      </c>
      <c r="B14" s="8" t="s">
        <v>283</v>
      </c>
      <c r="C14" s="53">
        <v>125</v>
      </c>
      <c r="D14" s="53">
        <v>140</v>
      </c>
      <c r="E14" s="53">
        <v>145</v>
      </c>
    </row>
    <row r="15" spans="1:6" ht="20.100000000000001" customHeight="1">
      <c r="A15" s="1">
        <v>8</v>
      </c>
      <c r="B15" s="8" t="s">
        <v>284</v>
      </c>
      <c r="C15" s="53">
        <v>124</v>
      </c>
      <c r="D15" s="53">
        <v>135</v>
      </c>
      <c r="E15" s="53">
        <v>145</v>
      </c>
    </row>
    <row r="16" spans="1:6" ht="20.100000000000001" customHeight="1">
      <c r="A16" s="1">
        <v>9</v>
      </c>
      <c r="B16" s="8" t="s">
        <v>285</v>
      </c>
      <c r="C16" s="53">
        <v>123</v>
      </c>
      <c r="D16" s="53">
        <v>135</v>
      </c>
      <c r="E16" s="53">
        <v>140</v>
      </c>
    </row>
    <row r="17" spans="1:5" ht="20.100000000000001" customHeight="1">
      <c r="A17" s="1">
        <v>10</v>
      </c>
      <c r="B17" s="8" t="s">
        <v>370</v>
      </c>
      <c r="C17" s="53">
        <v>123</v>
      </c>
      <c r="D17" s="53">
        <v>135</v>
      </c>
      <c r="E17" s="53">
        <v>140</v>
      </c>
    </row>
    <row r="18" spans="1:5" ht="20.100000000000001" customHeight="1">
      <c r="A18" s="1">
        <v>11</v>
      </c>
      <c r="B18" s="8" t="s">
        <v>310</v>
      </c>
      <c r="C18" s="53">
        <v>336</v>
      </c>
      <c r="D18" s="53">
        <v>346</v>
      </c>
      <c r="E18" s="53">
        <v>356</v>
      </c>
    </row>
    <row r="19" spans="1:5" ht="20.100000000000001" customHeight="1">
      <c r="A19" s="1">
        <v>12</v>
      </c>
      <c r="B19" s="8" t="s">
        <v>311</v>
      </c>
      <c r="C19" s="53">
        <v>125</v>
      </c>
      <c r="D19" s="53">
        <v>135</v>
      </c>
      <c r="E19" s="53">
        <v>140</v>
      </c>
    </row>
    <row r="20" spans="1:5" ht="20.100000000000001" customHeight="1">
      <c r="A20" s="1">
        <v>13</v>
      </c>
      <c r="B20" s="8" t="s">
        <v>286</v>
      </c>
      <c r="C20" s="53">
        <v>125</v>
      </c>
      <c r="D20" s="53">
        <v>135</v>
      </c>
      <c r="E20" s="53">
        <v>140</v>
      </c>
    </row>
    <row r="21" spans="1:5" ht="20.100000000000001" customHeight="1">
      <c r="A21" s="1">
        <v>14</v>
      </c>
      <c r="B21" s="8" t="s">
        <v>312</v>
      </c>
      <c r="C21" s="53">
        <v>125</v>
      </c>
      <c r="D21" s="53">
        <v>140</v>
      </c>
      <c r="E21" s="53">
        <v>145</v>
      </c>
    </row>
    <row r="22" spans="1:5" ht="20.100000000000001" customHeight="1">
      <c r="A22" s="1">
        <v>15</v>
      </c>
      <c r="B22" s="8" t="s">
        <v>313</v>
      </c>
      <c r="C22" s="53">
        <v>1576.1</v>
      </c>
      <c r="D22" s="53">
        <v>1769.1</v>
      </c>
      <c r="E22" s="53">
        <v>2063.1999999999998</v>
      </c>
    </row>
    <row r="23" spans="1:5" ht="20.100000000000001" customHeight="1">
      <c r="A23" s="371" t="s">
        <v>293</v>
      </c>
      <c r="B23" s="372"/>
      <c r="C23" s="169">
        <f t="shared" ref="C23:E23" si="0">SUM(C8:C22)</f>
        <v>3743.1</v>
      </c>
      <c r="D23" s="12">
        <f t="shared" si="0"/>
        <v>4116.1000000000004</v>
      </c>
      <c r="E23" s="12">
        <f t="shared" si="0"/>
        <v>4495.2</v>
      </c>
    </row>
    <row r="24" spans="1:5" ht="20.100000000000001" customHeight="1">
      <c r="A24" s="5"/>
      <c r="B24" s="5"/>
      <c r="E24" s="168"/>
    </row>
  </sheetData>
  <customSheetViews>
    <customSheetView guid="{1201EF33-C3B2-45F9-B4A2-FF370EB2FDAD}" hiddenColumns="1">
      <selection activeCell="H21" sqref="H21"/>
      <pageMargins left="0.70866141732283472" right="0.70866141732283472" top="0.74803149606299213" bottom="0.74803149606299213" header="0.31496062992125984" footer="0.31496062992125984"/>
      <pageSetup paperSize="9" scale="90" orientation="portrait" r:id="rId1"/>
    </customSheetView>
  </customSheetViews>
  <mergeCells count="6">
    <mergeCell ref="A23:B23"/>
    <mergeCell ref="A5:E5"/>
    <mergeCell ref="A2:E2"/>
    <mergeCell ref="C6:E6"/>
    <mergeCell ref="B4:F4"/>
    <mergeCell ref="C3:E3"/>
  </mergeCells>
  <pageMargins left="0.70866141732283472" right="0.70866141732283472" top="0.74803149606299213" bottom="0.74803149606299213" header="0.31496062992125984" footer="0.31496062992125984"/>
  <pageSetup paperSize="9" scale="9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4"/>
  <sheetViews>
    <sheetView workbookViewId="0">
      <selection activeCell="F8" sqref="F8"/>
    </sheetView>
  </sheetViews>
  <sheetFormatPr defaultRowHeight="12.75"/>
  <cols>
    <col min="1" max="1" width="8.140625" style="135" customWidth="1"/>
    <col min="2" max="2" width="59.140625" style="135" customWidth="1"/>
    <col min="3" max="5" width="14.42578125" style="134" customWidth="1"/>
    <col min="6" max="6" width="9.140625" style="135"/>
  </cols>
  <sheetData>
    <row r="1" spans="1:5">
      <c r="E1" s="151"/>
    </row>
    <row r="2" spans="1:5" ht="19.5" customHeight="1">
      <c r="A2" s="361" t="s">
        <v>961</v>
      </c>
      <c r="B2" s="361"/>
      <c r="C2" s="361"/>
      <c r="D2" s="361"/>
      <c r="E2" s="383"/>
    </row>
    <row r="3" spans="1:5" ht="48" customHeight="1">
      <c r="A3" s="136"/>
      <c r="B3" s="341" t="s">
        <v>1051</v>
      </c>
      <c r="C3" s="341"/>
      <c r="D3" s="341"/>
      <c r="E3" s="382"/>
    </row>
    <row r="4" spans="1:5" ht="15.75" customHeight="1">
      <c r="C4" s="381"/>
      <c r="D4" s="381"/>
      <c r="E4" s="381"/>
    </row>
    <row r="5" spans="1:5" ht="36" customHeight="1">
      <c r="A5" s="384" t="s">
        <v>1052</v>
      </c>
      <c r="B5" s="384"/>
      <c r="C5" s="385"/>
      <c r="D5" s="385"/>
      <c r="E5" s="385"/>
    </row>
    <row r="6" spans="1:5" ht="15.75">
      <c r="A6" s="138"/>
      <c r="C6" s="139"/>
      <c r="D6" s="139"/>
      <c r="E6" s="139" t="s">
        <v>461</v>
      </c>
    </row>
    <row r="7" spans="1:5" ht="27.75" customHeight="1">
      <c r="A7" s="386" t="s">
        <v>826</v>
      </c>
      <c r="B7" s="386" t="s">
        <v>259</v>
      </c>
      <c r="C7" s="387" t="s">
        <v>941</v>
      </c>
      <c r="D7" s="388" t="s">
        <v>953</v>
      </c>
      <c r="E7" s="387" t="s">
        <v>975</v>
      </c>
    </row>
    <row r="8" spans="1:5" ht="45.75" customHeight="1">
      <c r="A8" s="386"/>
      <c r="B8" s="386"/>
      <c r="C8" s="387"/>
      <c r="D8" s="389"/>
      <c r="E8" s="387"/>
    </row>
    <row r="9" spans="1:5" ht="45" customHeight="1">
      <c r="A9" s="140" t="s">
        <v>827</v>
      </c>
      <c r="B9" s="141" t="s">
        <v>122</v>
      </c>
      <c r="C9" s="146">
        <v>0</v>
      </c>
      <c r="D9" s="146">
        <v>0</v>
      </c>
      <c r="E9" s="146">
        <v>0</v>
      </c>
    </row>
    <row r="10" spans="1:5" ht="47.25" customHeight="1">
      <c r="A10" s="142" t="s">
        <v>828</v>
      </c>
      <c r="B10" s="143" t="s">
        <v>122</v>
      </c>
      <c r="C10" s="146">
        <v>0</v>
      </c>
      <c r="D10" s="146">
        <v>0</v>
      </c>
      <c r="E10" s="146">
        <v>0</v>
      </c>
    </row>
    <row r="11" spans="1:5" ht="60" customHeight="1">
      <c r="A11" s="142" t="s">
        <v>829</v>
      </c>
      <c r="B11" s="143" t="s">
        <v>830</v>
      </c>
      <c r="C11" s="146">
        <v>0</v>
      </c>
      <c r="D11" s="146">
        <v>0</v>
      </c>
      <c r="E11" s="146">
        <v>0</v>
      </c>
    </row>
    <row r="12" spans="1:5" ht="67.5" customHeight="1">
      <c r="A12" s="142" t="s">
        <v>831</v>
      </c>
      <c r="B12" s="143" t="s">
        <v>832</v>
      </c>
      <c r="C12" s="146">
        <v>0</v>
      </c>
      <c r="D12" s="146">
        <v>0</v>
      </c>
      <c r="E12" s="146">
        <v>0</v>
      </c>
    </row>
    <row r="13" spans="1:5" ht="24" customHeight="1">
      <c r="A13" s="144"/>
      <c r="B13" s="145" t="s">
        <v>833</v>
      </c>
      <c r="C13" s="147">
        <f>SUM(C10:C12)</f>
        <v>0</v>
      </c>
      <c r="D13" s="147">
        <f>SUM(D10:D12)</f>
        <v>0</v>
      </c>
      <c r="E13" s="147">
        <f>SUM(E10:E12)</f>
        <v>0</v>
      </c>
    </row>
    <row r="14" spans="1:5" ht="23.25" customHeight="1">
      <c r="A14" s="140" t="s">
        <v>834</v>
      </c>
      <c r="B14" s="141" t="s">
        <v>835</v>
      </c>
      <c r="C14" s="146"/>
      <c r="D14" s="146"/>
      <c r="E14" s="146"/>
    </row>
    <row r="15" spans="1:5" ht="63" customHeight="1">
      <c r="A15" s="142" t="s">
        <v>828</v>
      </c>
      <c r="B15" s="143" t="s">
        <v>836</v>
      </c>
      <c r="C15" s="146">
        <v>0</v>
      </c>
      <c r="D15" s="146">
        <v>0</v>
      </c>
      <c r="E15" s="146">
        <v>0</v>
      </c>
    </row>
    <row r="16" spans="1:5" ht="69.75" customHeight="1">
      <c r="A16" s="142" t="s">
        <v>829</v>
      </c>
      <c r="B16" s="143" t="s">
        <v>837</v>
      </c>
      <c r="C16" s="146">
        <v>0</v>
      </c>
      <c r="D16" s="146">
        <v>0</v>
      </c>
      <c r="E16" s="146">
        <v>0</v>
      </c>
    </row>
    <row r="17" spans="1:5" ht="73.5" customHeight="1">
      <c r="A17" s="142" t="s">
        <v>831</v>
      </c>
      <c r="B17" s="143" t="s">
        <v>838</v>
      </c>
      <c r="C17" s="146">
        <v>0</v>
      </c>
      <c r="D17" s="146">
        <v>0</v>
      </c>
      <c r="E17" s="146">
        <v>0</v>
      </c>
    </row>
    <row r="18" spans="1:5" ht="102" customHeight="1">
      <c r="A18" s="142" t="s">
        <v>839</v>
      </c>
      <c r="B18" s="143" t="s">
        <v>840</v>
      </c>
      <c r="C18" s="146">
        <v>0</v>
      </c>
      <c r="D18" s="146"/>
      <c r="E18" s="146">
        <v>0</v>
      </c>
    </row>
    <row r="19" spans="1:5" ht="33.75" customHeight="1">
      <c r="A19" s="142" t="s">
        <v>841</v>
      </c>
      <c r="B19" s="141" t="s">
        <v>833</v>
      </c>
      <c r="C19" s="147">
        <f>SUM(C15:C18)</f>
        <v>0</v>
      </c>
      <c r="D19" s="147">
        <f>SUM(D15:D18)</f>
        <v>0</v>
      </c>
      <c r="E19" s="147">
        <f>SUM(E15:E18)</f>
        <v>0</v>
      </c>
    </row>
    <row r="20" spans="1:5" ht="14.25">
      <c r="A20" s="137"/>
      <c r="B20" s="137"/>
      <c r="C20" s="148"/>
      <c r="D20" s="148"/>
      <c r="E20" s="148"/>
    </row>
    <row r="21" spans="1:5" ht="14.25">
      <c r="A21" s="137"/>
      <c r="B21" s="137"/>
      <c r="C21" s="148"/>
      <c r="D21" s="148"/>
      <c r="E21" s="148"/>
    </row>
    <row r="22" spans="1:5" ht="14.25">
      <c r="A22" s="137"/>
      <c r="B22" s="137"/>
      <c r="C22" s="148"/>
      <c r="D22" s="148"/>
      <c r="E22" s="148"/>
    </row>
    <row r="23" spans="1:5" ht="14.25">
      <c r="A23" s="137"/>
      <c r="B23" s="137"/>
      <c r="C23" s="148"/>
      <c r="D23" s="148"/>
      <c r="E23" s="148"/>
    </row>
    <row r="24" spans="1:5" ht="14.25">
      <c r="A24" s="137"/>
      <c r="B24" s="137"/>
      <c r="C24" s="148"/>
      <c r="D24" s="148"/>
      <c r="E24" s="148"/>
    </row>
    <row r="25" spans="1:5" ht="14.25">
      <c r="A25" s="137"/>
      <c r="B25" s="137"/>
      <c r="C25" s="148"/>
      <c r="D25" s="148"/>
      <c r="E25" s="148"/>
    </row>
    <row r="26" spans="1:5" ht="14.25">
      <c r="A26" s="137"/>
      <c r="B26" s="137"/>
      <c r="C26" s="148"/>
      <c r="D26" s="148"/>
      <c r="E26" s="148"/>
    </row>
    <row r="27" spans="1:5" ht="14.25">
      <c r="A27" s="137"/>
      <c r="B27" s="137"/>
      <c r="C27" s="148"/>
      <c r="D27" s="148"/>
      <c r="E27" s="148"/>
    </row>
    <row r="28" spans="1:5" ht="14.25">
      <c r="A28" s="137"/>
      <c r="B28" s="137"/>
      <c r="C28" s="148"/>
      <c r="D28" s="148"/>
      <c r="E28" s="148"/>
    </row>
    <row r="29" spans="1:5" ht="14.25">
      <c r="A29" s="137"/>
      <c r="B29" s="137"/>
      <c r="C29" s="148"/>
      <c r="D29" s="148"/>
      <c r="E29" s="148"/>
    </row>
    <row r="30" spans="1:5" ht="14.25">
      <c r="A30" s="137"/>
      <c r="B30" s="137"/>
      <c r="C30" s="148"/>
      <c r="D30" s="148"/>
      <c r="E30" s="148"/>
    </row>
    <row r="31" spans="1:5" ht="14.25">
      <c r="A31" s="137"/>
      <c r="B31" s="137"/>
      <c r="C31" s="148"/>
      <c r="D31" s="148"/>
      <c r="E31" s="148"/>
    </row>
    <row r="32" spans="1:5" ht="14.25">
      <c r="A32" s="137"/>
      <c r="B32" s="137"/>
      <c r="C32" s="148"/>
      <c r="D32" s="148"/>
      <c r="E32" s="148"/>
    </row>
    <row r="33" spans="1:5" ht="14.25">
      <c r="A33" s="137"/>
      <c r="B33" s="137"/>
      <c r="C33" s="148"/>
      <c r="D33" s="148"/>
      <c r="E33" s="148"/>
    </row>
    <row r="34" spans="1:5" ht="14.25">
      <c r="A34" s="137"/>
      <c r="B34" s="137"/>
      <c r="C34" s="148"/>
      <c r="D34" s="148"/>
      <c r="E34" s="148"/>
    </row>
  </sheetData>
  <customSheetViews>
    <customSheetView guid="{1201EF33-C3B2-45F9-B4A2-FF370EB2FDAD}">
      <selection activeCell="F8" sqref="F8"/>
      <pageMargins left="0.70866141732283472" right="0" top="0.74803149606299213" bottom="0" header="0.31496062992125984" footer="0.31496062992125984"/>
      <pageSetup paperSize="9" scale="85" orientation="portrait" r:id="rId1"/>
    </customSheetView>
  </customSheetViews>
  <mergeCells count="9">
    <mergeCell ref="C4:E4"/>
    <mergeCell ref="B3:E3"/>
    <mergeCell ref="A2:E2"/>
    <mergeCell ref="A5:E5"/>
    <mergeCell ref="A7:A8"/>
    <mergeCell ref="B7:B8"/>
    <mergeCell ref="C7:C8"/>
    <mergeCell ref="E7:E8"/>
    <mergeCell ref="D7:D8"/>
  </mergeCells>
  <pageMargins left="0.70866141732283472" right="0" top="0.74803149606299213" bottom="0" header="0.31496062992125984" footer="0.31496062992125984"/>
  <pageSetup paperSize="9" scale="85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A2" sqref="A2:E2"/>
    </sheetView>
  </sheetViews>
  <sheetFormatPr defaultRowHeight="12.75"/>
  <cols>
    <col min="1" max="1" width="8.140625" style="233" customWidth="1"/>
    <col min="2" max="2" width="59.140625" style="233" customWidth="1"/>
    <col min="3" max="5" width="14.42578125" style="134" customWidth="1"/>
    <col min="6" max="6" width="9.140625" style="233"/>
  </cols>
  <sheetData>
    <row r="1" spans="1:5">
      <c r="E1" s="151"/>
    </row>
    <row r="2" spans="1:5" ht="19.5" customHeight="1">
      <c r="A2" s="361" t="s">
        <v>962</v>
      </c>
      <c r="B2" s="361"/>
      <c r="C2" s="361"/>
      <c r="D2" s="361"/>
      <c r="E2" s="383"/>
    </row>
    <row r="3" spans="1:5" ht="48" customHeight="1">
      <c r="A3" s="232"/>
      <c r="B3" s="341" t="s">
        <v>1051</v>
      </c>
      <c r="C3" s="341"/>
      <c r="D3" s="341"/>
      <c r="E3" s="382"/>
    </row>
    <row r="4" spans="1:5" ht="15.75" customHeight="1">
      <c r="C4" s="381"/>
      <c r="D4" s="381"/>
      <c r="E4" s="381"/>
    </row>
    <row r="5" spans="1:5" ht="36" customHeight="1">
      <c r="A5" s="384" t="s">
        <v>1092</v>
      </c>
      <c r="B5" s="384"/>
      <c r="C5" s="385"/>
      <c r="D5" s="385"/>
      <c r="E5" s="385"/>
    </row>
    <row r="6" spans="1:5" ht="15.75">
      <c r="A6" s="138"/>
      <c r="C6" s="139"/>
      <c r="D6" s="139"/>
      <c r="E6" s="139" t="s">
        <v>461</v>
      </c>
    </row>
    <row r="7" spans="1:5" ht="27.75" customHeight="1">
      <c r="A7" s="386" t="s">
        <v>826</v>
      </c>
      <c r="B7" s="386" t="s">
        <v>259</v>
      </c>
      <c r="C7" s="387" t="s">
        <v>941</v>
      </c>
      <c r="D7" s="388" t="s">
        <v>953</v>
      </c>
      <c r="E7" s="387" t="s">
        <v>975</v>
      </c>
    </row>
    <row r="8" spans="1:5" ht="15" customHeight="1">
      <c r="A8" s="386"/>
      <c r="B8" s="386"/>
      <c r="C8" s="387"/>
      <c r="D8" s="389"/>
      <c r="E8" s="387"/>
    </row>
    <row r="9" spans="1:5" s="233" customFormat="1" ht="47.25" customHeight="1">
      <c r="A9" s="16" t="s">
        <v>1094</v>
      </c>
      <c r="B9" s="234" t="s">
        <v>122</v>
      </c>
      <c r="C9" s="238">
        <v>0</v>
      </c>
      <c r="D9" s="238">
        <v>0</v>
      </c>
      <c r="E9" s="238">
        <v>0</v>
      </c>
    </row>
    <row r="10" spans="1:5" s="233" customFormat="1" ht="26.25" customHeight="1">
      <c r="A10" s="235"/>
      <c r="B10" s="236" t="s">
        <v>1095</v>
      </c>
      <c r="C10" s="240">
        <v>0</v>
      </c>
      <c r="D10" s="240">
        <v>0</v>
      </c>
      <c r="E10" s="240">
        <v>0</v>
      </c>
    </row>
    <row r="11" spans="1:5" s="233" customFormat="1" ht="67.5" customHeight="1">
      <c r="A11" s="16" t="s">
        <v>1096</v>
      </c>
      <c r="B11" s="237" t="s">
        <v>1093</v>
      </c>
      <c r="C11" s="238">
        <v>0</v>
      </c>
      <c r="D11" s="238">
        <v>0</v>
      </c>
      <c r="E11" s="238">
        <v>0</v>
      </c>
    </row>
    <row r="12" spans="1:5" s="233" customFormat="1" ht="24" customHeight="1">
      <c r="A12" s="235"/>
      <c r="B12" s="236" t="s">
        <v>1095</v>
      </c>
      <c r="C12" s="239">
        <v>0</v>
      </c>
      <c r="D12" s="239">
        <v>0</v>
      </c>
      <c r="E12" s="239">
        <v>0</v>
      </c>
    </row>
    <row r="13" spans="1:5" s="233" customFormat="1" ht="14.25">
      <c r="A13" s="137"/>
      <c r="B13" s="137"/>
      <c r="C13" s="148"/>
      <c r="D13" s="148"/>
      <c r="E13" s="148"/>
    </row>
    <row r="14" spans="1:5" s="233" customFormat="1" ht="14.25">
      <c r="A14" s="137"/>
      <c r="B14" s="137"/>
      <c r="C14" s="148"/>
      <c r="D14" s="148"/>
      <c r="E14" s="148"/>
    </row>
    <row r="15" spans="1:5" s="233" customFormat="1" ht="14.25">
      <c r="A15" s="137"/>
      <c r="B15" s="137"/>
      <c r="C15" s="148"/>
      <c r="D15" s="148"/>
      <c r="E15" s="148"/>
    </row>
    <row r="16" spans="1:5" s="233" customFormat="1" ht="14.25">
      <c r="A16" s="137"/>
      <c r="B16" s="137"/>
      <c r="C16" s="148"/>
      <c r="D16" s="148"/>
      <c r="E16" s="148"/>
    </row>
    <row r="17" spans="1:5" s="233" customFormat="1" ht="14.25">
      <c r="A17" s="137"/>
      <c r="B17" s="137"/>
      <c r="C17" s="148"/>
      <c r="D17" s="148"/>
      <c r="E17" s="148"/>
    </row>
    <row r="18" spans="1:5" s="233" customFormat="1" ht="14.25">
      <c r="A18" s="137"/>
      <c r="B18" s="137"/>
      <c r="C18" s="148"/>
      <c r="D18" s="148"/>
      <c r="E18" s="148"/>
    </row>
    <row r="19" spans="1:5" s="233" customFormat="1" ht="14.25">
      <c r="A19" s="137"/>
      <c r="B19" s="137"/>
      <c r="C19" s="148"/>
      <c r="D19" s="148"/>
      <c r="E19" s="148"/>
    </row>
    <row r="20" spans="1:5" s="233" customFormat="1" ht="14.25">
      <c r="A20" s="137"/>
      <c r="B20" s="137"/>
      <c r="C20" s="148"/>
      <c r="D20" s="148"/>
      <c r="E20" s="148"/>
    </row>
    <row r="21" spans="1:5" s="233" customFormat="1" ht="14.25">
      <c r="A21" s="137"/>
      <c r="B21" s="137"/>
      <c r="C21" s="148"/>
      <c r="D21" s="148"/>
      <c r="E21" s="148"/>
    </row>
  </sheetData>
  <customSheetViews>
    <customSheetView guid="{1201EF33-C3B2-45F9-B4A2-FF370EB2FDAD}">
      <selection activeCell="A2" sqref="A2:E2"/>
      <pageMargins left="0.70866141732283472" right="0" top="0.74803149606299213" bottom="0" header="0.31496062992125984" footer="0.31496062992125984"/>
      <pageSetup paperSize="9" scale="85" orientation="portrait" r:id="rId1"/>
    </customSheetView>
  </customSheetViews>
  <mergeCells count="9">
    <mergeCell ref="A2:E2"/>
    <mergeCell ref="B3:E3"/>
    <mergeCell ref="C4:E4"/>
    <mergeCell ref="A5:E5"/>
    <mergeCell ref="A7:A8"/>
    <mergeCell ref="B7:B8"/>
    <mergeCell ref="C7:C8"/>
    <mergeCell ref="D7:D8"/>
    <mergeCell ref="E7:E8"/>
  </mergeCells>
  <pageMargins left="0.70866141732283472" right="0" top="0.74803149606299213" bottom="0" header="0.31496062992125984" footer="0.31496062992125984"/>
  <pageSetup paperSize="9" scale="8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нормативы пр.1</vt:lpstr>
      <vt:lpstr>д.24-26 (2)</vt:lpstr>
      <vt:lpstr>вед24-26 (2)</vt:lpstr>
      <vt:lpstr>фун24-26 (2)</vt:lpstr>
      <vt:lpstr>пр24-26</vt:lpstr>
      <vt:lpstr>дот24-26</vt:lpstr>
      <vt:lpstr>вус24-26</vt:lpstr>
      <vt:lpstr>заим24-26</vt:lpstr>
      <vt:lpstr>вне.заим24-26</vt:lpstr>
      <vt:lpstr>гара24-26</vt:lpstr>
      <vt:lpstr>ист24-26</vt:lpstr>
      <vt:lpstr>фун24-26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Дзиова</dc:creator>
  <cp:lastModifiedBy>Дзиова</cp:lastModifiedBy>
  <cp:lastPrinted>2023-12-29T12:55:48Z</cp:lastPrinted>
  <dcterms:created xsi:type="dcterms:W3CDTF">1996-10-14T23:33:28Z</dcterms:created>
  <dcterms:modified xsi:type="dcterms:W3CDTF">2024-01-15T09:45:16Z</dcterms:modified>
</cp:coreProperties>
</file>